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SG\2022\1.kvartal 2022\"/>
    </mc:Choice>
  </mc:AlternateContent>
  <xr:revisionPtr revIDLastSave="0" documentId="13_ncr:1_{201A52C8-82DA-47F1-A285-B6CD81F7E6C0}" xr6:coauthVersionLast="36" xr6:coauthVersionMax="36" xr10:uidLastSave="{00000000-0000-0000-0000-000000000000}"/>
  <bookViews>
    <workbookView xWindow="0" yWindow="0" windowWidth="28800" windowHeight="12225" xr2:uid="{90AE5DBB-B9EC-43DF-8848-2462257EAC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0" i="1" l="1"/>
  <c r="U60" i="1"/>
  <c r="Y60" i="1" l="1"/>
  <c r="X60" i="1"/>
  <c r="W60" i="1"/>
  <c r="P60" i="1"/>
  <c r="K60" i="1"/>
  <c r="H60" i="1"/>
  <c r="E60" i="1"/>
  <c r="Z59" i="1"/>
  <c r="Q59" i="1"/>
  <c r="R59" i="1" s="1"/>
  <c r="M59" i="1"/>
  <c r="J59" i="1"/>
  <c r="G59" i="1"/>
  <c r="Z58" i="1"/>
  <c r="Q58" i="1"/>
  <c r="S58" i="1" s="1"/>
  <c r="M58" i="1"/>
  <c r="J58" i="1"/>
  <c r="G58" i="1"/>
  <c r="Z57" i="1"/>
  <c r="Q57" i="1"/>
  <c r="S57" i="1" s="1"/>
  <c r="M57" i="1"/>
  <c r="J57" i="1"/>
  <c r="G57" i="1"/>
  <c r="Z56" i="1"/>
  <c r="Q56" i="1"/>
  <c r="S56" i="1" s="1"/>
  <c r="M56" i="1"/>
  <c r="J56" i="1"/>
  <c r="G56" i="1"/>
  <c r="Z55" i="1"/>
  <c r="Q55" i="1"/>
  <c r="S55" i="1" s="1"/>
  <c r="M55" i="1"/>
  <c r="J55" i="1"/>
  <c r="G55" i="1"/>
  <c r="Z54" i="1"/>
  <c r="Q54" i="1"/>
  <c r="S54" i="1" s="1"/>
  <c r="M54" i="1"/>
  <c r="J54" i="1"/>
  <c r="G54" i="1"/>
  <c r="Z53" i="1"/>
  <c r="Q53" i="1"/>
  <c r="R53" i="1" s="1"/>
  <c r="M53" i="1"/>
  <c r="J53" i="1"/>
  <c r="G53" i="1"/>
  <c r="Z52" i="1"/>
  <c r="Q52" i="1"/>
  <c r="S52" i="1" s="1"/>
  <c r="M52" i="1"/>
  <c r="J52" i="1"/>
  <c r="G52" i="1"/>
  <c r="Z51" i="1"/>
  <c r="Q51" i="1"/>
  <c r="R51" i="1" s="1"/>
  <c r="M51" i="1"/>
  <c r="J51" i="1"/>
  <c r="G51" i="1"/>
  <c r="Z50" i="1"/>
  <c r="Q50" i="1"/>
  <c r="S50" i="1" s="1"/>
  <c r="M50" i="1"/>
  <c r="J50" i="1"/>
  <c r="G50" i="1"/>
  <c r="Z49" i="1"/>
  <c r="Q49" i="1"/>
  <c r="S49" i="1" s="1"/>
  <c r="M49" i="1"/>
  <c r="J49" i="1"/>
  <c r="G49" i="1"/>
  <c r="Z48" i="1"/>
  <c r="Q48" i="1"/>
  <c r="S48" i="1" s="1"/>
  <c r="M48" i="1"/>
  <c r="J48" i="1"/>
  <c r="G48" i="1"/>
  <c r="Z47" i="1"/>
  <c r="Q47" i="1"/>
  <c r="R47" i="1" s="1"/>
  <c r="M47" i="1"/>
  <c r="J47" i="1"/>
  <c r="G47" i="1"/>
  <c r="Z46" i="1"/>
  <c r="R46" i="1"/>
  <c r="Q46" i="1"/>
  <c r="S46" i="1" s="1"/>
  <c r="M46" i="1"/>
  <c r="J46" i="1"/>
  <c r="G46" i="1"/>
  <c r="Z45" i="1"/>
  <c r="Q45" i="1"/>
  <c r="S45" i="1" s="1"/>
  <c r="M45" i="1"/>
  <c r="J45" i="1"/>
  <c r="G45" i="1"/>
  <c r="Z44" i="1"/>
  <c r="Q44" i="1"/>
  <c r="S44" i="1" s="1"/>
  <c r="M44" i="1"/>
  <c r="J44" i="1"/>
  <c r="G44" i="1"/>
  <c r="Z43" i="1"/>
  <c r="Q43" i="1"/>
  <c r="S43" i="1" s="1"/>
  <c r="M43" i="1"/>
  <c r="J43" i="1"/>
  <c r="G43" i="1"/>
  <c r="Z42" i="1"/>
  <c r="Q42" i="1"/>
  <c r="S42" i="1" s="1"/>
  <c r="M42" i="1"/>
  <c r="J42" i="1"/>
  <c r="G42" i="1"/>
  <c r="Z41" i="1"/>
  <c r="Q41" i="1"/>
  <c r="R41" i="1" s="1"/>
  <c r="M41" i="1"/>
  <c r="J41" i="1"/>
  <c r="G41" i="1"/>
  <c r="Z40" i="1"/>
  <c r="Q40" i="1"/>
  <c r="S40" i="1" s="1"/>
  <c r="M40" i="1"/>
  <c r="J40" i="1"/>
  <c r="G40" i="1"/>
  <c r="Z39" i="1"/>
  <c r="Q39" i="1"/>
  <c r="R39" i="1" s="1"/>
  <c r="M39" i="1"/>
  <c r="J39" i="1"/>
  <c r="G39" i="1"/>
  <c r="Z38" i="1"/>
  <c r="Q38" i="1"/>
  <c r="S38" i="1" s="1"/>
  <c r="M38" i="1"/>
  <c r="J38" i="1"/>
  <c r="G38" i="1"/>
  <c r="Z37" i="1"/>
  <c r="Q37" i="1"/>
  <c r="S37" i="1" s="1"/>
  <c r="M37" i="1"/>
  <c r="J37" i="1"/>
  <c r="G37" i="1"/>
  <c r="Z36" i="1"/>
  <c r="Q36" i="1"/>
  <c r="S36" i="1" s="1"/>
  <c r="M36" i="1"/>
  <c r="J36" i="1"/>
  <c r="G36" i="1"/>
  <c r="Z35" i="1"/>
  <c r="Q35" i="1"/>
  <c r="R35" i="1" s="1"/>
  <c r="M35" i="1"/>
  <c r="J35" i="1"/>
  <c r="G35" i="1"/>
  <c r="Z34" i="1"/>
  <c r="Q34" i="1"/>
  <c r="S34" i="1" s="1"/>
  <c r="M34" i="1"/>
  <c r="J34" i="1"/>
  <c r="G34" i="1"/>
  <c r="Z33" i="1"/>
  <c r="Q33" i="1"/>
  <c r="S33" i="1" s="1"/>
  <c r="M33" i="1"/>
  <c r="J33" i="1"/>
  <c r="G33" i="1"/>
  <c r="Z32" i="1"/>
  <c r="Q32" i="1"/>
  <c r="S32" i="1" s="1"/>
  <c r="M32" i="1"/>
  <c r="J32" i="1"/>
  <c r="G32" i="1"/>
  <c r="Z31" i="1"/>
  <c r="Q31" i="1"/>
  <c r="S31" i="1" s="1"/>
  <c r="M31" i="1"/>
  <c r="J31" i="1"/>
  <c r="G31" i="1"/>
  <c r="Z30" i="1"/>
  <c r="Q30" i="1"/>
  <c r="S30" i="1" s="1"/>
  <c r="M30" i="1"/>
  <c r="J30" i="1"/>
  <c r="G30" i="1"/>
  <c r="Z29" i="1"/>
  <c r="Q29" i="1"/>
  <c r="R29" i="1" s="1"/>
  <c r="M29" i="1"/>
  <c r="J29" i="1"/>
  <c r="G29" i="1"/>
  <c r="Z28" i="1"/>
  <c r="Q28" i="1"/>
  <c r="S28" i="1" s="1"/>
  <c r="M28" i="1"/>
  <c r="J28" i="1"/>
  <c r="G28" i="1"/>
  <c r="Z27" i="1"/>
  <c r="Q27" i="1"/>
  <c r="R27" i="1" s="1"/>
  <c r="M27" i="1"/>
  <c r="J27" i="1"/>
  <c r="G27" i="1"/>
  <c r="Z26" i="1"/>
  <c r="Q26" i="1"/>
  <c r="S26" i="1" s="1"/>
  <c r="M26" i="1"/>
  <c r="J26" i="1"/>
  <c r="G26" i="1"/>
  <c r="Z25" i="1"/>
  <c r="Q25" i="1"/>
  <c r="S25" i="1" s="1"/>
  <c r="M25" i="1"/>
  <c r="J25" i="1"/>
  <c r="G25" i="1"/>
  <c r="Z24" i="1"/>
  <c r="Q24" i="1"/>
  <c r="S24" i="1" s="1"/>
  <c r="M24" i="1"/>
  <c r="J24" i="1"/>
  <c r="G24" i="1"/>
  <c r="Z23" i="1"/>
  <c r="Q23" i="1"/>
  <c r="R23" i="1" s="1"/>
  <c r="M23" i="1"/>
  <c r="J23" i="1"/>
  <c r="G23" i="1"/>
  <c r="Z22" i="1"/>
  <c r="Q22" i="1"/>
  <c r="S22" i="1" s="1"/>
  <c r="M22" i="1"/>
  <c r="J22" i="1"/>
  <c r="G22" i="1"/>
  <c r="Z21" i="1"/>
  <c r="Q21" i="1"/>
  <c r="S21" i="1" s="1"/>
  <c r="M21" i="1"/>
  <c r="J21" i="1"/>
  <c r="G21" i="1"/>
  <c r="Z20" i="1"/>
  <c r="Q20" i="1"/>
  <c r="S20" i="1" s="1"/>
  <c r="M20" i="1"/>
  <c r="J20" i="1"/>
  <c r="G20" i="1"/>
  <c r="Z19" i="1"/>
  <c r="Q19" i="1"/>
  <c r="S19" i="1" s="1"/>
  <c r="M19" i="1"/>
  <c r="J19" i="1"/>
  <c r="G19" i="1"/>
  <c r="Z18" i="1"/>
  <c r="Q18" i="1"/>
  <c r="S18" i="1" s="1"/>
  <c r="M18" i="1"/>
  <c r="J18" i="1"/>
  <c r="G18" i="1"/>
  <c r="Z17" i="1"/>
  <c r="Q17" i="1"/>
  <c r="R17" i="1" s="1"/>
  <c r="M17" i="1"/>
  <c r="J17" i="1"/>
  <c r="G17" i="1"/>
  <c r="Z16" i="1"/>
  <c r="Q16" i="1"/>
  <c r="S16" i="1" s="1"/>
  <c r="M16" i="1"/>
  <c r="J16" i="1"/>
  <c r="G16" i="1"/>
  <c r="Z15" i="1"/>
  <c r="Q15" i="1"/>
  <c r="R15" i="1" s="1"/>
  <c r="M15" i="1"/>
  <c r="J15" i="1"/>
  <c r="G15" i="1"/>
  <c r="Z14" i="1"/>
  <c r="Q14" i="1"/>
  <c r="S14" i="1" s="1"/>
  <c r="M14" i="1"/>
  <c r="J14" i="1"/>
  <c r="G14" i="1"/>
  <c r="Z13" i="1"/>
  <c r="Q13" i="1"/>
  <c r="S13" i="1" s="1"/>
  <c r="M13" i="1"/>
  <c r="J13" i="1"/>
  <c r="G13" i="1"/>
  <c r="Z12" i="1"/>
  <c r="Q12" i="1"/>
  <c r="S12" i="1" s="1"/>
  <c r="M12" i="1"/>
  <c r="J12" i="1"/>
  <c r="G12" i="1"/>
  <c r="Z11" i="1"/>
  <c r="Q11" i="1"/>
  <c r="R11" i="1" s="1"/>
  <c r="M11" i="1"/>
  <c r="J11" i="1"/>
  <c r="G11" i="1"/>
  <c r="Z10" i="1"/>
  <c r="Q10" i="1"/>
  <c r="S10" i="1" s="1"/>
  <c r="M10" i="1"/>
  <c r="J10" i="1"/>
  <c r="G10" i="1"/>
  <c r="Z9" i="1"/>
  <c r="Q9" i="1"/>
  <c r="S9" i="1" s="1"/>
  <c r="M9" i="1"/>
  <c r="J9" i="1"/>
  <c r="G9" i="1"/>
  <c r="Z8" i="1"/>
  <c r="Q8" i="1"/>
  <c r="S8" i="1" s="1"/>
  <c r="M8" i="1"/>
  <c r="J8" i="1"/>
  <c r="G8" i="1"/>
  <c r="Z7" i="1"/>
  <c r="Q7" i="1"/>
  <c r="S7" i="1" s="1"/>
  <c r="M7" i="1"/>
  <c r="J7" i="1"/>
  <c r="G7" i="1"/>
  <c r="Z6" i="1"/>
  <c r="Q6" i="1"/>
  <c r="S6" i="1" s="1"/>
  <c r="M6" i="1"/>
  <c r="J6" i="1"/>
  <c r="G6" i="1"/>
  <c r="Z5" i="1"/>
  <c r="Q5" i="1"/>
  <c r="R5" i="1" s="1"/>
  <c r="M5" i="1"/>
  <c r="J5" i="1"/>
  <c r="G5" i="1"/>
  <c r="Z4" i="1"/>
  <c r="Q4" i="1"/>
  <c r="S4" i="1" s="1"/>
  <c r="M4" i="1"/>
  <c r="J4" i="1"/>
  <c r="G4" i="1"/>
  <c r="Z3" i="1"/>
  <c r="Q3" i="1"/>
  <c r="M3" i="1"/>
  <c r="J3" i="1"/>
  <c r="G3" i="1"/>
  <c r="AA43" i="1" l="1"/>
  <c r="R48" i="1"/>
  <c r="AA21" i="1"/>
  <c r="S17" i="1"/>
  <c r="AA17" i="1" s="1"/>
  <c r="R24" i="1"/>
  <c r="S53" i="1"/>
  <c r="AA53" i="1" s="1"/>
  <c r="AA25" i="1"/>
  <c r="Q60" i="1"/>
  <c r="S11" i="1"/>
  <c r="AA11" i="1" s="1"/>
  <c r="AA19" i="1"/>
  <c r="R40" i="1"/>
  <c r="R42" i="1"/>
  <c r="R44" i="1"/>
  <c r="AA46" i="1"/>
  <c r="S5" i="1"/>
  <c r="AA5" i="1" s="1"/>
  <c r="R28" i="1"/>
  <c r="R34" i="1"/>
  <c r="R36" i="1"/>
  <c r="S59" i="1"/>
  <c r="AA59" i="1" s="1"/>
  <c r="R30" i="1"/>
  <c r="R32" i="1"/>
  <c r="AA57" i="1"/>
  <c r="R16" i="1"/>
  <c r="R22" i="1"/>
  <c r="AA28" i="1"/>
  <c r="AA55" i="1"/>
  <c r="R18" i="1"/>
  <c r="R20" i="1"/>
  <c r="AA22" i="1"/>
  <c r="AA30" i="1"/>
  <c r="S47" i="1"/>
  <c r="AA47" i="1" s="1"/>
  <c r="R4" i="1"/>
  <c r="R10" i="1"/>
  <c r="R12" i="1"/>
  <c r="AA16" i="1"/>
  <c r="S41" i="1"/>
  <c r="AA41" i="1" s="1"/>
  <c r="AA45" i="1"/>
  <c r="AA49" i="1"/>
  <c r="R6" i="1"/>
  <c r="R8" i="1"/>
  <c r="AA18" i="1"/>
  <c r="AA4" i="1"/>
  <c r="S35" i="1"/>
  <c r="AA35" i="1" s="1"/>
  <c r="R58" i="1"/>
  <c r="S29" i="1"/>
  <c r="AA29" i="1" s="1"/>
  <c r="R52" i="1"/>
  <c r="R54" i="1"/>
  <c r="R56" i="1"/>
  <c r="AA58" i="1"/>
  <c r="S23" i="1"/>
  <c r="AA23" i="1" s="1"/>
  <c r="N53" i="1"/>
  <c r="AA20" i="1"/>
  <c r="AA50" i="1"/>
  <c r="AA54" i="1"/>
  <c r="AA48" i="1"/>
  <c r="Z60" i="1"/>
  <c r="AA32" i="1"/>
  <c r="AA36" i="1"/>
  <c r="AA8" i="1"/>
  <c r="AA24" i="1"/>
  <c r="AA12" i="1"/>
  <c r="AA52" i="1"/>
  <c r="AA56" i="1"/>
  <c r="AA40" i="1"/>
  <c r="AA44" i="1"/>
  <c r="AA14" i="1"/>
  <c r="AA26" i="1"/>
  <c r="AA38" i="1"/>
  <c r="AA42" i="1"/>
  <c r="AA6" i="1"/>
  <c r="N9" i="1"/>
  <c r="N21" i="1"/>
  <c r="N33" i="1"/>
  <c r="N37" i="1"/>
  <c r="N55" i="1"/>
  <c r="N54" i="1"/>
  <c r="N56" i="1"/>
  <c r="N45" i="1"/>
  <c r="N39" i="1"/>
  <c r="M60" i="1"/>
  <c r="N42" i="1"/>
  <c r="N49" i="1"/>
  <c r="N15" i="1"/>
  <c r="N27" i="1"/>
  <c r="N51" i="1"/>
  <c r="N44" i="1"/>
  <c r="N43" i="1"/>
  <c r="N58" i="1"/>
  <c r="N7" i="1"/>
  <c r="N19" i="1"/>
  <c r="N31" i="1"/>
  <c r="N6" i="1"/>
  <c r="N8" i="1"/>
  <c r="N20" i="1"/>
  <c r="N32" i="1"/>
  <c r="N57" i="1"/>
  <c r="J60" i="1"/>
  <c r="N46" i="1"/>
  <c r="N48" i="1"/>
  <c r="N50" i="1"/>
  <c r="N10" i="1"/>
  <c r="N12" i="1"/>
  <c r="N14" i="1"/>
  <c r="N16" i="1"/>
  <c r="N18" i="1"/>
  <c r="N22" i="1"/>
  <c r="N24" i="1"/>
  <c r="N26" i="1"/>
  <c r="N30" i="1"/>
  <c r="N34" i="1"/>
  <c r="N36" i="1"/>
  <c r="N38" i="1"/>
  <c r="N17" i="1"/>
  <c r="N13" i="1"/>
  <c r="N4" i="1"/>
  <c r="N28" i="1"/>
  <c r="N23" i="1"/>
  <c r="N25" i="1"/>
  <c r="N29" i="1"/>
  <c r="N41" i="1"/>
  <c r="N47" i="1"/>
  <c r="N35" i="1"/>
  <c r="N52" i="1"/>
  <c r="G60" i="1"/>
  <c r="N40" i="1"/>
  <c r="N5" i="1"/>
  <c r="N11" i="1"/>
  <c r="N59" i="1"/>
  <c r="N3" i="1"/>
  <c r="AA34" i="1"/>
  <c r="AA7" i="1"/>
  <c r="AA9" i="1"/>
  <c r="AA13" i="1"/>
  <c r="AA31" i="1"/>
  <c r="AA33" i="1"/>
  <c r="AA37" i="1"/>
  <c r="AA10" i="1"/>
  <c r="S27" i="1"/>
  <c r="AA27" i="1" s="1"/>
  <c r="R13" i="1"/>
  <c r="S3" i="1"/>
  <c r="AA3" i="1" s="1"/>
  <c r="S15" i="1"/>
  <c r="AA15" i="1" s="1"/>
  <c r="S39" i="1"/>
  <c r="AA39" i="1" s="1"/>
  <c r="S51" i="1"/>
  <c r="AA51" i="1" s="1"/>
  <c r="R7" i="1"/>
  <c r="R19" i="1"/>
  <c r="R31" i="1"/>
  <c r="R43" i="1"/>
  <c r="R55" i="1"/>
  <c r="R25" i="1"/>
  <c r="R9" i="1"/>
  <c r="R21" i="1"/>
  <c r="R33" i="1"/>
  <c r="R45" i="1"/>
  <c r="R57" i="1"/>
  <c r="R49" i="1"/>
  <c r="R14" i="1"/>
  <c r="R37" i="1"/>
  <c r="R26" i="1"/>
  <c r="R38" i="1"/>
  <c r="R50" i="1"/>
  <c r="R3" i="1"/>
  <c r="AA60" i="1" l="1"/>
  <c r="N60" i="1"/>
  <c r="O16" i="1" s="1"/>
  <c r="S60" i="1"/>
  <c r="AA61" i="1" l="1"/>
  <c r="R60" i="1" s="1"/>
  <c r="R61" i="1" s="1"/>
  <c r="O42" i="1"/>
  <c r="O24" i="1"/>
  <c r="O20" i="1"/>
  <c r="O14" i="1"/>
  <c r="O55" i="1"/>
  <c r="O17" i="1"/>
  <c r="O49" i="1"/>
  <c r="O4" i="1"/>
  <c r="O59" i="1"/>
  <c r="O25" i="1"/>
  <c r="O32" i="1"/>
  <c r="O30" i="1"/>
  <c r="O15" i="1"/>
  <c r="O29" i="1"/>
  <c r="O7" i="1"/>
  <c r="O47" i="1"/>
  <c r="O27" i="1"/>
  <c r="O35" i="1"/>
  <c r="O6" i="1"/>
  <c r="O57" i="1"/>
  <c r="O13" i="1"/>
  <c r="O21" i="1"/>
  <c r="O58" i="1"/>
  <c r="O33" i="1"/>
  <c r="O48" i="1"/>
  <c r="O53" i="1"/>
  <c r="O26" i="1"/>
  <c r="O19" i="1"/>
  <c r="O54" i="1"/>
  <c r="O11" i="1"/>
  <c r="O51" i="1"/>
  <c r="O8" i="1"/>
  <c r="O41" i="1"/>
  <c r="O28" i="1"/>
  <c r="O43" i="1"/>
  <c r="O46" i="1"/>
  <c r="O39" i="1"/>
  <c r="O36" i="1"/>
  <c r="O37" i="1"/>
  <c r="O10" i="1"/>
  <c r="O45" i="1"/>
  <c r="O23" i="1"/>
  <c r="O44" i="1"/>
  <c r="O34" i="1"/>
  <c r="O18" i="1"/>
  <c r="O50" i="1"/>
  <c r="O22" i="1"/>
  <c r="O12" i="1"/>
  <c r="O40" i="1"/>
  <c r="O52" i="1"/>
  <c r="O5" i="1"/>
  <c r="O9" i="1"/>
  <c r="O3" i="1"/>
  <c r="O56" i="1"/>
  <c r="O31" i="1"/>
  <c r="O38" i="1"/>
  <c r="T9" i="1" l="1"/>
  <c r="AB9" i="1" s="1"/>
  <c r="AC9" i="1" s="1"/>
  <c r="T10" i="1"/>
  <c r="AB10" i="1" s="1"/>
  <c r="AC10" i="1" s="1"/>
  <c r="T19" i="1"/>
  <c r="AB19" i="1" s="1"/>
  <c r="AC19" i="1" s="1"/>
  <c r="T47" i="1"/>
  <c r="AB47" i="1" s="1"/>
  <c r="AC47" i="1" s="1"/>
  <c r="T14" i="1"/>
  <c r="AB14" i="1" s="1"/>
  <c r="AC14" i="1" s="1"/>
  <c r="T5" i="1"/>
  <c r="AB5" i="1" s="1"/>
  <c r="AC5" i="1" s="1"/>
  <c r="T37" i="1"/>
  <c r="AB37" i="1" s="1"/>
  <c r="AC37" i="1" s="1"/>
  <c r="T26" i="1"/>
  <c r="AB26" i="1" s="1"/>
  <c r="AC26" i="1" s="1"/>
  <c r="T7" i="1"/>
  <c r="AB7" i="1" s="1"/>
  <c r="AC7" i="1" s="1"/>
  <c r="T52" i="1"/>
  <c r="AB52" i="1" s="1"/>
  <c r="AC52" i="1" s="1"/>
  <c r="T20" i="1"/>
  <c r="AB20" i="1" s="1"/>
  <c r="AC20" i="1" s="1"/>
  <c r="T36" i="1"/>
  <c r="AB36" i="1" s="1"/>
  <c r="AC36" i="1" s="1"/>
  <c r="T53" i="1"/>
  <c r="AB53" i="1" s="1"/>
  <c r="AC53" i="1" s="1"/>
  <c r="T22" i="1"/>
  <c r="AB22" i="1" s="1"/>
  <c r="AC22" i="1" s="1"/>
  <c r="T43" i="1"/>
  <c r="AB43" i="1" s="1"/>
  <c r="AC43" i="1" s="1"/>
  <c r="T58" i="1"/>
  <c r="AB58" i="1" s="1"/>
  <c r="AC58" i="1" s="1"/>
  <c r="T32" i="1"/>
  <c r="AB32" i="1" s="1"/>
  <c r="AC32" i="1" s="1"/>
  <c r="T17" i="1"/>
  <c r="AB17" i="1" s="1"/>
  <c r="AC17" i="1" s="1"/>
  <c r="T50" i="1"/>
  <c r="AB50" i="1" s="1"/>
  <c r="AC50" i="1" s="1"/>
  <c r="T28" i="1"/>
  <c r="AB28" i="1" s="1"/>
  <c r="AC28" i="1" s="1"/>
  <c r="T21" i="1"/>
  <c r="AB21" i="1" s="1"/>
  <c r="AC21" i="1" s="1"/>
  <c r="T25" i="1"/>
  <c r="AB25" i="1" s="1"/>
  <c r="AC25" i="1" s="1"/>
  <c r="T29" i="1"/>
  <c r="AB29" i="1" s="1"/>
  <c r="AC29" i="1" s="1"/>
  <c r="T40" i="1"/>
  <c r="AB40" i="1" s="1"/>
  <c r="AC40" i="1" s="1"/>
  <c r="T48" i="1"/>
  <c r="AB48" i="1" s="1"/>
  <c r="AC48" i="1" s="1"/>
  <c r="T12" i="1"/>
  <c r="AB12" i="1" s="1"/>
  <c r="AC12" i="1" s="1"/>
  <c r="T33" i="1"/>
  <c r="AB33" i="1" s="1"/>
  <c r="AC33" i="1" s="1"/>
  <c r="T16" i="1"/>
  <c r="AB16" i="1" s="1"/>
  <c r="AC16" i="1" s="1"/>
  <c r="T41" i="1"/>
  <c r="AB41" i="1" s="1"/>
  <c r="AC41" i="1" s="1"/>
  <c r="T13" i="1"/>
  <c r="AB13" i="1" s="1"/>
  <c r="AC13" i="1" s="1"/>
  <c r="T38" i="1"/>
  <c r="AB38" i="1" s="1"/>
  <c r="AC38" i="1" s="1"/>
  <c r="T8" i="1"/>
  <c r="AB8" i="1" s="1"/>
  <c r="AC8" i="1" s="1"/>
  <c r="T57" i="1"/>
  <c r="AB57" i="1" s="1"/>
  <c r="AC57" i="1" s="1"/>
  <c r="T4" i="1"/>
  <c r="AB4" i="1" s="1"/>
  <c r="AC4" i="1" s="1"/>
  <c r="T31" i="1"/>
  <c r="AB31" i="1" s="1"/>
  <c r="AC31" i="1" s="1"/>
  <c r="T44" i="1"/>
  <c r="AB44" i="1" s="1"/>
  <c r="AC44" i="1" s="1"/>
  <c r="T51" i="1"/>
  <c r="AB51" i="1" s="1"/>
  <c r="AC51" i="1" s="1"/>
  <c r="T6" i="1"/>
  <c r="AB6" i="1" s="1"/>
  <c r="AC6" i="1" s="1"/>
  <c r="T49" i="1"/>
  <c r="AB49" i="1" s="1"/>
  <c r="AC49" i="1" s="1"/>
  <c r="T39" i="1"/>
  <c r="AB39" i="1" s="1"/>
  <c r="AC39" i="1" s="1"/>
  <c r="T46" i="1"/>
  <c r="AB46" i="1" s="1"/>
  <c r="AC46" i="1" s="1"/>
  <c r="T30" i="1"/>
  <c r="AB30" i="1" s="1"/>
  <c r="AC30" i="1" s="1"/>
  <c r="T18" i="1"/>
  <c r="AB18" i="1" s="1"/>
  <c r="AC18" i="1" s="1"/>
  <c r="T59" i="1"/>
  <c r="AB59" i="1" s="1"/>
  <c r="AC59" i="1" s="1"/>
  <c r="T34" i="1"/>
  <c r="AB34" i="1" s="1"/>
  <c r="AC34" i="1" s="1"/>
  <c r="T56" i="1"/>
  <c r="AB56" i="1" s="1"/>
  <c r="AC56" i="1" s="1"/>
  <c r="T23" i="1"/>
  <c r="AB23" i="1" s="1"/>
  <c r="AC23" i="1" s="1"/>
  <c r="T11" i="1"/>
  <c r="AB11" i="1" s="1"/>
  <c r="AC11" i="1" s="1"/>
  <c r="T35" i="1"/>
  <c r="AB35" i="1" s="1"/>
  <c r="AC35" i="1" s="1"/>
  <c r="T3" i="1"/>
  <c r="AB3" i="1" s="1"/>
  <c r="AC3" i="1" s="1"/>
  <c r="T45" i="1"/>
  <c r="AB45" i="1" s="1"/>
  <c r="AC45" i="1" s="1"/>
  <c r="T54" i="1"/>
  <c r="AB54" i="1" s="1"/>
  <c r="AC54" i="1" s="1"/>
  <c r="T27" i="1"/>
  <c r="AB27" i="1" s="1"/>
  <c r="AC27" i="1" s="1"/>
  <c r="T55" i="1"/>
  <c r="AB55" i="1" s="1"/>
  <c r="AC55" i="1" s="1"/>
  <c r="T24" i="1"/>
  <c r="AB24" i="1" s="1"/>
  <c r="AC24" i="1" s="1"/>
  <c r="T15" i="1"/>
  <c r="AB15" i="1" s="1"/>
  <c r="AC15" i="1" s="1"/>
  <c r="T42" i="1"/>
  <c r="AB42" i="1" s="1"/>
  <c r="AC42" i="1" s="1"/>
  <c r="O60" i="1"/>
  <c r="T60" i="1" l="1"/>
  <c r="AB60" i="1" s="1"/>
</calcChain>
</file>

<file path=xl/sharedStrings.xml><?xml version="1.0" encoding="utf-8"?>
<sst xmlns="http://schemas.openxmlformats.org/spreadsheetml/2006/main" count="157" uniqueCount="157">
  <si>
    <t>Redni broj</t>
  </si>
  <si>
    <t>Šifra ZU</t>
  </si>
  <si>
    <t>ZDRAVSTVENA USTANOVA</t>
  </si>
  <si>
    <t>Kategorija ZU</t>
  </si>
  <si>
    <t>Ukupna suma koeficijenata za kvartal</t>
  </si>
  <si>
    <t>DSG Učinak - udeo u ukupnim koeficijentima</t>
  </si>
  <si>
    <t>Sredstva za DSG učinak za kvartal</t>
  </si>
  <si>
    <t>I   indikator kvaliteta</t>
  </si>
  <si>
    <t>II indikator kvaliteta</t>
  </si>
  <si>
    <t>III indikator kvaliteta</t>
  </si>
  <si>
    <t>IV indikator kvaliteta</t>
  </si>
  <si>
    <t>V indikator kvaliteta</t>
  </si>
  <si>
    <t>Indikatori kvaliteta - Ukupno</t>
  </si>
  <si>
    <t>Sredstva za Indikatore kvaliteta za kvartal</t>
  </si>
  <si>
    <t>Ukupna sredstva za učinak za kvartal</t>
  </si>
  <si>
    <t xml:space="preserve">Index Učinka (Ukupna sredstva za učinak za kvartal / Varijabilni deo naknade za kvartal) </t>
  </si>
  <si>
    <t>6 = 4 * (1-%5)</t>
  </si>
  <si>
    <t>9 = 7 * (1-%8)</t>
  </si>
  <si>
    <t>12 = 10 * (1-%11)</t>
  </si>
  <si>
    <t>13 = 6 + 9 +12</t>
  </si>
  <si>
    <t>14 = 13 /(suma 13)</t>
  </si>
  <si>
    <t>16 = 15 / 4 (četvrtina)</t>
  </si>
  <si>
    <t>17 = 0,8* 16</t>
  </si>
  <si>
    <t>18 = 0,2* 16</t>
  </si>
  <si>
    <t>19 = 14 * (suma 17)</t>
  </si>
  <si>
    <t>25 = 20+ 21 + 22+ 23 +24</t>
  </si>
  <si>
    <t>26 = 0.2* 25* 18</t>
  </si>
  <si>
    <t>27 = 19+ 26</t>
  </si>
  <si>
    <t>28 = 27/ 16</t>
  </si>
  <si>
    <t>00203012</t>
  </si>
  <si>
    <t>Opšta bolnica Kikinda</t>
  </si>
  <si>
    <t>00204016</t>
  </si>
  <si>
    <t>Opšta bolnica Vršac</t>
  </si>
  <si>
    <t>00206027</t>
  </si>
  <si>
    <t>Opšta bolnica Vrbas</t>
  </si>
  <si>
    <t>00210002</t>
  </si>
  <si>
    <t>Opšta bolnica "Stefan Visoki", Smederevska Palanka</t>
  </si>
  <si>
    <t>00211014</t>
  </si>
  <si>
    <t>Opšta bolnica Petrovac na Mlavi</t>
  </si>
  <si>
    <t>00212007</t>
  </si>
  <si>
    <t>Zdravstveni centar Aranđelovac</t>
  </si>
  <si>
    <t>00213009</t>
  </si>
  <si>
    <t>Opšta bolnica Jagodina</t>
  </si>
  <si>
    <t>00213016</t>
  </si>
  <si>
    <t>Opšta bolnica Paraćin</t>
  </si>
  <si>
    <t>00214002</t>
  </si>
  <si>
    <t>Zdravstveni centar Negotin</t>
  </si>
  <si>
    <t>00214007</t>
  </si>
  <si>
    <t>Opšta bolnica Majdanpek</t>
  </si>
  <si>
    <t>00214009</t>
  </si>
  <si>
    <t>Opšta bolnica Bor</t>
  </si>
  <si>
    <t>00215002</t>
  </si>
  <si>
    <t>Zdravstveni centar Knjaževac</t>
  </si>
  <si>
    <t>00217008</t>
  </si>
  <si>
    <t>Opšta bolnica Gornji Milanovac</t>
  </si>
  <si>
    <t>00220026</t>
  </si>
  <si>
    <t>Opšta bolnica Aleksinac</t>
  </si>
  <si>
    <t>00221008</t>
  </si>
  <si>
    <t>Opšta bolnica Prokuplje</t>
  </si>
  <si>
    <t>00222008</t>
  </si>
  <si>
    <t>Opšta bolnica Pirot</t>
  </si>
  <si>
    <t>00224002</t>
  </si>
  <si>
    <t>Zdravstveni centar Surdulica</t>
  </si>
  <si>
    <t>00203014</t>
  </si>
  <si>
    <t>Opšta bolnica Senta</t>
  </si>
  <si>
    <t>00214003</t>
  </si>
  <si>
    <t>Zdravstveni centar Kladovo</t>
  </si>
  <si>
    <t>00201007</t>
  </si>
  <si>
    <t>Opšta bolnica Subotica</t>
  </si>
  <si>
    <t>00204018</t>
  </si>
  <si>
    <t>Opšta bolnica Pančevo</t>
  </si>
  <si>
    <t>00205008</t>
  </si>
  <si>
    <t>Opšta bolnica Sombor</t>
  </si>
  <si>
    <t>00207013</t>
  </si>
  <si>
    <t>Opšta bolnica Sremska Mitrovica</t>
  </si>
  <si>
    <t>00208009</t>
  </si>
  <si>
    <t>Opšta bolnica Šabac</t>
  </si>
  <si>
    <t>00208016</t>
  </si>
  <si>
    <t>Opšta bolnica Loznica</t>
  </si>
  <si>
    <t>00209011</t>
  </si>
  <si>
    <t>Opšta bolnica Valjevo</t>
  </si>
  <si>
    <t>00210008</t>
  </si>
  <si>
    <t>Opšta bolnica Smederevo</t>
  </si>
  <si>
    <t>00211012</t>
  </si>
  <si>
    <t>Opšta bolnica Požarevac</t>
  </si>
  <si>
    <t>00213012</t>
  </si>
  <si>
    <t>Opšta bolnica Ćuprija</t>
  </si>
  <si>
    <t>00215003</t>
  </si>
  <si>
    <t>Zdravstveni centar Zaječar</t>
  </si>
  <si>
    <t>00216001</t>
  </si>
  <si>
    <t>Zdravstveni centar Užice</t>
  </si>
  <si>
    <t>00217012</t>
  </si>
  <si>
    <t>Opšta bolnica Čačak</t>
  </si>
  <si>
    <t>00218013</t>
  </si>
  <si>
    <t>Opšta bolnica Novi Pazar</t>
  </si>
  <si>
    <t>00218015</t>
  </si>
  <si>
    <t>Opšta bolnica Kraljevo</t>
  </si>
  <si>
    <t>00224001</t>
  </si>
  <si>
    <t>Zdravstveni centar Vranje</t>
  </si>
  <si>
    <t>00223009</t>
  </si>
  <si>
    <t>Opšta bolnica Leskovac</t>
  </si>
  <si>
    <t>00219012</t>
  </si>
  <si>
    <t>Opšta bolnica Kruševac</t>
  </si>
  <si>
    <t>00202012</t>
  </si>
  <si>
    <t>Opšta bolnica Zrenjanin</t>
  </si>
  <si>
    <t>00206020</t>
  </si>
  <si>
    <t>Univerzitetski klinički centar Vojvodine, Novi Sad</t>
  </si>
  <si>
    <t>00220019</t>
  </si>
  <si>
    <t>Univerzitetski klinički centar Niš</t>
  </si>
  <si>
    <t>00230048</t>
  </si>
  <si>
    <t>Kliničko-bolnički centar "Dr Dragiša Mišović - Dedinje"</t>
  </si>
  <si>
    <t>00230049</t>
  </si>
  <si>
    <t>Kliničko-bolnički centar "Zemun"</t>
  </si>
  <si>
    <t>00230050</t>
  </si>
  <si>
    <t>Kliničko-bolnički centar "Zvezdara"</t>
  </si>
  <si>
    <t>00230051</t>
  </si>
  <si>
    <t>Univerzitetski klinički centar Srbije</t>
  </si>
  <si>
    <t>00212010</t>
  </si>
  <si>
    <t>Univerzitetski klinički centar Kragujevac</t>
  </si>
  <si>
    <t>00230047</t>
  </si>
  <si>
    <t>Kliničko-bolnički centar "Bežanijska kosa"</t>
  </si>
  <si>
    <t>00230036</t>
  </si>
  <si>
    <t>Institut za kardiovaskularne bolesti "Dedinje"</t>
  </si>
  <si>
    <t>00206017</t>
  </si>
  <si>
    <t>Institut za kardiovaskularne bolesti Vojvodine, Sremska Kamenica</t>
  </si>
  <si>
    <t>00230039</t>
  </si>
  <si>
    <t>Institut za onkologiju i radiologiju Srbije</t>
  </si>
  <si>
    <t>00206015</t>
  </si>
  <si>
    <t>Institut za onkologiju Vojvodine, Sremska Kamenica</t>
  </si>
  <si>
    <t>00206018</t>
  </si>
  <si>
    <t>Institut za zdravstvenu zaštitu dece i omladine Vojvodine, Novi Sad</t>
  </si>
  <si>
    <t>00230044</t>
  </si>
  <si>
    <t>Univerzitetska dečja klinika</t>
  </si>
  <si>
    <t>00230037</t>
  </si>
  <si>
    <t>Institut za zdravstvenu zaštitu majke i deteta Srbije "Dr Vukan Čupić"</t>
  </si>
  <si>
    <t>00230034</t>
  </si>
  <si>
    <t>Institut za ortopediju Banjica</t>
  </si>
  <si>
    <t>00230045</t>
  </si>
  <si>
    <t>Ginekološko - akušerska klinika Narodni Front</t>
  </si>
  <si>
    <t>00206016</t>
  </si>
  <si>
    <t>Institut za plućne bolesti Vojvodine, Sremska Kamenica</t>
  </si>
  <si>
    <t>00230020</t>
  </si>
  <si>
    <t>Specijalna bolnica za cerebrovaskularne bolesti "Sveti Sava"</t>
  </si>
  <si>
    <t>/</t>
  </si>
  <si>
    <t>Suma koeficijenata po ZU - januar</t>
  </si>
  <si>
    <t>% greške (DSG kontrola) - januar</t>
  </si>
  <si>
    <t>Suma koeficijenata po ZU umanjena za % greške- januar</t>
  </si>
  <si>
    <t>Suma koeficijenata po ZU - februar</t>
  </si>
  <si>
    <t>% greška (DSG kontrola) - februar</t>
  </si>
  <si>
    <t>Suma koeficijenata po ZU umanjena za % greške- februar</t>
  </si>
  <si>
    <t>Suma koeficijenata po ZU - mart</t>
  </si>
  <si>
    <t>% greška (DSG kontrola) - mart</t>
  </si>
  <si>
    <t>Suma koeficijenata po ZU umanjena za % greške- mart</t>
  </si>
  <si>
    <t>Varijabilni deo naknade - Prilog 2 Pravilnika o ugovaranju ZZ za 2022. godinu</t>
  </si>
  <si>
    <t>1/4 Varijabilnog dela za 2022. godinu (kvartal)</t>
  </si>
  <si>
    <t>80% Varijabilnog dela 2022. za kvartal + razlika za kvalitet za kvartal</t>
  </si>
  <si>
    <t>20% Varijabilnog dela 2022. za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</si>
</sst>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505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6" fillId="3" borderId="3" xfId="0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vertical="center" wrapText="1"/>
    </xf>
    <xf numFmtId="49" fontId="6" fillId="3" borderId="3" xfId="0" applyNumberFormat="1" applyFont="1" applyFill="1" applyBorder="1"/>
    <xf numFmtId="3" fontId="6" fillId="3" borderId="3" xfId="0" applyNumberFormat="1" applyFont="1" applyFill="1" applyBorder="1"/>
    <xf numFmtId="3" fontId="6" fillId="3" borderId="4" xfId="0" applyNumberFormat="1" applyFont="1" applyFill="1" applyBorder="1"/>
    <xf numFmtId="10" fontId="6" fillId="3" borderId="4" xfId="0" applyNumberFormat="1" applyFont="1" applyFill="1" applyBorder="1" applyAlignment="1">
      <alignment horizontal="right"/>
    </xf>
    <xf numFmtId="164" fontId="6" fillId="3" borderId="3" xfId="0" applyNumberFormat="1" applyFont="1" applyFill="1" applyBorder="1"/>
    <xf numFmtId="3" fontId="6" fillId="3" borderId="3" xfId="1" applyNumberFormat="1" applyFont="1" applyFill="1" applyBorder="1" applyAlignment="1" applyProtection="1">
      <alignment horizontal="right" wrapText="1"/>
    </xf>
    <xf numFmtId="3" fontId="6" fillId="3" borderId="3" xfId="0" applyNumberFormat="1" applyFont="1" applyFill="1" applyBorder="1" applyAlignment="1" applyProtection="1">
      <alignment horizontal="right" wrapText="1"/>
    </xf>
    <xf numFmtId="0" fontId="6" fillId="3" borderId="3" xfId="0" applyNumberFormat="1" applyFont="1" applyFill="1" applyBorder="1"/>
    <xf numFmtId="3" fontId="6" fillId="4" borderId="3" xfId="0" applyNumberFormat="1" applyFont="1" applyFill="1" applyBorder="1"/>
    <xf numFmtId="2" fontId="6" fillId="4" borderId="3" xfId="0" applyNumberFormat="1" applyFont="1" applyFill="1" applyBorder="1"/>
    <xf numFmtId="0" fontId="6" fillId="3" borderId="0" xfId="0" applyFont="1" applyFill="1"/>
    <xf numFmtId="0" fontId="6" fillId="3" borderId="5" xfId="0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vertical="center" wrapText="1"/>
    </xf>
    <xf numFmtId="49" fontId="6" fillId="3" borderId="5" xfId="0" applyNumberFormat="1" applyFont="1" applyFill="1" applyBorder="1"/>
    <xf numFmtId="49" fontId="6" fillId="0" borderId="5" xfId="0" applyNumberFormat="1" applyFont="1" applyFill="1" applyBorder="1"/>
    <xf numFmtId="0" fontId="0" fillId="0" borderId="0" xfId="0" applyAlignment="1">
      <alignment vertical="center"/>
    </xf>
    <xf numFmtId="0" fontId="6" fillId="3" borderId="5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/>
    <xf numFmtId="164" fontId="0" fillId="5" borderId="5" xfId="0" applyNumberFormat="1" applyFont="1" applyFill="1" applyBorder="1"/>
    <xf numFmtId="3" fontId="0" fillId="5" borderId="4" xfId="0" applyNumberFormat="1" applyFont="1" applyFill="1" applyBorder="1"/>
    <xf numFmtId="4" fontId="6" fillId="5" borderId="5" xfId="0" applyNumberFormat="1" applyFont="1" applyFill="1" applyBorder="1"/>
    <xf numFmtId="3" fontId="0" fillId="5" borderId="6" xfId="0" applyNumberFormat="1" applyFont="1" applyFill="1" applyBorder="1"/>
    <xf numFmtId="3" fontId="6" fillId="5" borderId="4" xfId="0" applyNumberFormat="1" applyFont="1" applyFill="1" applyBorder="1"/>
    <xf numFmtId="4" fontId="6" fillId="5" borderId="5" xfId="0" applyNumberFormat="1" applyFont="1" applyFill="1" applyBorder="1" applyAlignment="1">
      <alignment horizontal="right"/>
    </xf>
    <xf numFmtId="3" fontId="0" fillId="5" borderId="5" xfId="0" applyNumberFormat="1" applyFont="1" applyFill="1" applyBorder="1"/>
    <xf numFmtId="3" fontId="0" fillId="5" borderId="7" xfId="0" applyNumberFormat="1" applyFont="1" applyFill="1" applyBorder="1"/>
    <xf numFmtId="3" fontId="2" fillId="5" borderId="8" xfId="0" applyNumberFormat="1" applyFont="1" applyFill="1" applyBorder="1"/>
    <xf numFmtId="3" fontId="0" fillId="5" borderId="5" xfId="0" applyNumberFormat="1" applyFill="1" applyBorder="1"/>
    <xf numFmtId="4" fontId="0" fillId="5" borderId="5" xfId="0" applyNumberFormat="1" applyFill="1" applyBorder="1"/>
    <xf numFmtId="3" fontId="0" fillId="5" borderId="8" xfId="0" applyNumberFormat="1" applyFont="1" applyFill="1" applyBorder="1"/>
    <xf numFmtId="3" fontId="6" fillId="4" borderId="9" xfId="0" applyNumberFormat="1" applyFont="1" applyFill="1" applyBorder="1"/>
    <xf numFmtId="3" fontId="0" fillId="4" borderId="5" xfId="0" applyNumberForma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3" fontId="0" fillId="3" borderId="0" xfId="0" applyNumberFormat="1" applyFill="1"/>
    <xf numFmtId="4" fontId="6" fillId="3" borderId="0" xfId="0" applyNumberFormat="1" applyFont="1" applyFill="1" applyBorder="1"/>
    <xf numFmtId="4" fontId="6" fillId="3" borderId="0" xfId="0" applyNumberFormat="1" applyFont="1" applyFill="1" applyBorder="1" applyAlignment="1">
      <alignment horizontal="right"/>
    </xf>
    <xf numFmtId="3" fontId="1" fillId="5" borderId="8" xfId="0" applyNumberFormat="1" applyFont="1" applyFill="1" applyBorder="1"/>
    <xf numFmtId="3" fontId="8" fillId="6" borderId="8" xfId="0" applyNumberFormat="1" applyFont="1" applyFill="1" applyBorder="1"/>
    <xf numFmtId="3" fontId="6" fillId="3" borderId="10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3" fontId="0" fillId="0" borderId="0" xfId="0" applyNumberFormat="1"/>
    <xf numFmtId="0" fontId="2" fillId="0" borderId="11" xfId="0" applyFont="1" applyBorder="1"/>
    <xf numFmtId="0" fontId="9" fillId="0" borderId="0" xfId="0" applyFont="1"/>
    <xf numFmtId="0" fontId="2" fillId="0" borderId="0" xfId="0" applyFont="1" applyBorder="1"/>
    <xf numFmtId="0" fontId="0" fillId="0" borderId="0" xfId="0" applyBorder="1"/>
    <xf numFmtId="10" fontId="6" fillId="3" borderId="4" xfId="0" applyNumberFormat="1" applyFont="1" applyFill="1" applyBorder="1" applyAlignment="1">
      <alignment horizontal="center"/>
    </xf>
    <xf numFmtId="10" fontId="0" fillId="3" borderId="5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Normal 2" xfId="1" xr:uid="{343F262E-693E-4F0A-AA32-6FFC73A558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DA3A9-BD17-4215-B227-31F3B3093FEC}">
  <dimension ref="A1:AC75"/>
  <sheetViews>
    <sheetView tabSelected="1" zoomScaleNormal="100" workbookViewId="0">
      <selection sqref="A1:XFD1"/>
    </sheetView>
  </sheetViews>
  <sheetFormatPr defaultColWidth="9.140625" defaultRowHeight="15" x14ac:dyDescent="0.25"/>
  <cols>
    <col min="1" max="1" width="6.5703125" style="51" customWidth="1"/>
    <col min="2" max="2" width="12.140625" customWidth="1"/>
    <col min="3" max="3" width="66" customWidth="1"/>
    <col min="4" max="4" width="10.42578125" customWidth="1"/>
    <col min="5" max="5" width="11.7109375" customWidth="1"/>
    <col min="6" max="6" width="11.28515625" customWidth="1"/>
    <col min="7" max="7" width="13.5703125" customWidth="1"/>
    <col min="8" max="8" width="11.7109375" customWidth="1"/>
    <col min="9" max="9" width="11.28515625" customWidth="1"/>
    <col min="10" max="10" width="13.5703125" customWidth="1"/>
    <col min="11" max="11" width="11.7109375" customWidth="1"/>
    <col min="12" max="12" width="11.85546875" customWidth="1"/>
    <col min="13" max="13" width="13.5703125" customWidth="1"/>
    <col min="14" max="14" width="13.42578125" customWidth="1"/>
    <col min="15" max="15" width="15.7109375" customWidth="1"/>
    <col min="16" max="16" width="14.85546875" customWidth="1"/>
    <col min="17" max="17" width="23.140625" customWidth="1"/>
    <col min="18" max="18" width="15.7109375" customWidth="1"/>
    <col min="19" max="19" width="12.7109375" customWidth="1"/>
    <col min="20" max="20" width="13.85546875" customWidth="1"/>
    <col min="21" max="25" width="7.85546875" customWidth="1"/>
    <col min="26" max="26" width="13.85546875" customWidth="1"/>
    <col min="27" max="28" width="13.28515625" customWidth="1"/>
    <col min="29" max="29" width="16.42578125" customWidth="1"/>
  </cols>
  <sheetData>
    <row r="1" spans="1:29" ht="129.7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144</v>
      </c>
      <c r="F1" s="1" t="s">
        <v>145</v>
      </c>
      <c r="G1" s="1" t="s">
        <v>146</v>
      </c>
      <c r="H1" s="1" t="s">
        <v>147</v>
      </c>
      <c r="I1" s="1" t="s">
        <v>148</v>
      </c>
      <c r="J1" s="1" t="s">
        <v>149</v>
      </c>
      <c r="K1" s="1" t="s">
        <v>150</v>
      </c>
      <c r="L1" s="1" t="s">
        <v>151</v>
      </c>
      <c r="M1" s="1" t="s">
        <v>152</v>
      </c>
      <c r="N1" s="1" t="s">
        <v>4</v>
      </c>
      <c r="O1" s="1" t="s">
        <v>5</v>
      </c>
      <c r="P1" s="1" t="s">
        <v>153</v>
      </c>
      <c r="Q1" s="1" t="s">
        <v>154</v>
      </c>
      <c r="R1" s="1" t="s">
        <v>155</v>
      </c>
      <c r="S1" s="1" t="s">
        <v>156</v>
      </c>
      <c r="T1" s="1" t="s">
        <v>6</v>
      </c>
      <c r="U1" s="3" t="s">
        <v>7</v>
      </c>
      <c r="V1" s="3" t="s">
        <v>8</v>
      </c>
      <c r="W1" s="3" t="s">
        <v>9</v>
      </c>
      <c r="X1" s="3" t="s">
        <v>10</v>
      </c>
      <c r="Y1" s="3" t="s">
        <v>11</v>
      </c>
      <c r="Z1" s="1" t="s">
        <v>12</v>
      </c>
      <c r="AA1" s="1" t="s">
        <v>13</v>
      </c>
      <c r="AB1" s="1" t="s">
        <v>14</v>
      </c>
      <c r="AC1" s="1" t="s">
        <v>15</v>
      </c>
    </row>
    <row r="2" spans="1:29" s="7" customFormat="1" ht="24.75" customHeight="1" x14ac:dyDescent="0.25">
      <c r="A2" s="4"/>
      <c r="B2" s="4">
        <v>1</v>
      </c>
      <c r="C2" s="5">
        <v>2</v>
      </c>
      <c r="D2" s="4">
        <v>3</v>
      </c>
      <c r="E2" s="4">
        <v>4</v>
      </c>
      <c r="F2" s="4">
        <v>5</v>
      </c>
      <c r="G2" s="4" t="s">
        <v>16</v>
      </c>
      <c r="H2" s="4">
        <v>7</v>
      </c>
      <c r="I2" s="4">
        <v>8</v>
      </c>
      <c r="J2" s="4" t="s">
        <v>17</v>
      </c>
      <c r="K2" s="4">
        <v>10</v>
      </c>
      <c r="L2" s="4">
        <v>11</v>
      </c>
      <c r="M2" s="4" t="s">
        <v>18</v>
      </c>
      <c r="N2" s="4" t="s">
        <v>19</v>
      </c>
      <c r="O2" s="4" t="s">
        <v>20</v>
      </c>
      <c r="P2" s="4">
        <v>15</v>
      </c>
      <c r="Q2" s="6" t="s">
        <v>21</v>
      </c>
      <c r="R2" s="4" t="s">
        <v>22</v>
      </c>
      <c r="S2" s="4" t="s">
        <v>23</v>
      </c>
      <c r="T2" s="4" t="s">
        <v>24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 t="s">
        <v>25</v>
      </c>
      <c r="AA2" s="4" t="s">
        <v>26</v>
      </c>
      <c r="AB2" s="4" t="s">
        <v>27</v>
      </c>
      <c r="AC2" s="4" t="s">
        <v>28</v>
      </c>
    </row>
    <row r="3" spans="1:29" s="20" customFormat="1" x14ac:dyDescent="0.25">
      <c r="A3" s="8">
        <v>1</v>
      </c>
      <c r="B3" s="9" t="s">
        <v>29</v>
      </c>
      <c r="C3" s="10" t="s">
        <v>30</v>
      </c>
      <c r="D3" s="11">
        <v>1</v>
      </c>
      <c r="E3" s="12">
        <v>987.00000000000318</v>
      </c>
      <c r="F3" s="58">
        <v>6.6000000000000003E-2</v>
      </c>
      <c r="G3" s="12">
        <f t="shared" ref="G3:G59" si="0">E3*(1-F3)</f>
        <v>921.8580000000029</v>
      </c>
      <c r="H3" s="12">
        <v>929.58000000000209</v>
      </c>
      <c r="I3" s="13">
        <v>8.8499999999999995E-2</v>
      </c>
      <c r="J3" s="12">
        <f t="shared" ref="J3:J59" si="1">H3*(1-I3)</f>
        <v>847.31217000000186</v>
      </c>
      <c r="K3" s="12">
        <v>1146.3899999999983</v>
      </c>
      <c r="L3" s="13">
        <v>3.6000000000000004E-2</v>
      </c>
      <c r="M3" s="12">
        <f>K3*(1-L3)</f>
        <v>1105.1199599999984</v>
      </c>
      <c r="N3" s="12">
        <f t="shared" ref="N3:N59" si="2">G3+J3+M3</f>
        <v>2874.290130000003</v>
      </c>
      <c r="O3" s="14">
        <f>N3/$N$60</f>
        <v>8.6467060915191869E-3</v>
      </c>
      <c r="P3" s="15">
        <v>58159000</v>
      </c>
      <c r="Q3" s="15">
        <f>P3/4</f>
        <v>14539750</v>
      </c>
      <c r="R3" s="16">
        <f>Q3*0.8</f>
        <v>11631800</v>
      </c>
      <c r="S3" s="16">
        <f t="shared" ref="S3:S59" si="3">Q3*0.2</f>
        <v>2907950</v>
      </c>
      <c r="T3" s="11">
        <f>O3*$R$60</f>
        <v>15379983.889052007</v>
      </c>
      <c r="U3" s="17">
        <v>0</v>
      </c>
      <c r="V3" s="17">
        <v>1</v>
      </c>
      <c r="W3" s="17">
        <v>1</v>
      </c>
      <c r="X3" s="17">
        <v>1</v>
      </c>
      <c r="Y3" s="17">
        <v>1</v>
      </c>
      <c r="Z3" s="17">
        <f>SUM(U3:Y3)</f>
        <v>4</v>
      </c>
      <c r="AA3" s="11">
        <f>0.2*Z3*S3</f>
        <v>2326360</v>
      </c>
      <c r="AB3" s="18">
        <f t="shared" ref="AB3:AB60" si="4">T3+AA3</f>
        <v>17706343.889052007</v>
      </c>
      <c r="AC3" s="19">
        <f t="shared" ref="AC3:AC59" si="5">AB3/Q3</f>
        <v>1.2177887438953219</v>
      </c>
    </row>
    <row r="4" spans="1:29" s="20" customFormat="1" x14ac:dyDescent="0.25">
      <c r="A4" s="21">
        <v>2</v>
      </c>
      <c r="B4" s="22" t="s">
        <v>31</v>
      </c>
      <c r="C4" s="23" t="s">
        <v>32</v>
      </c>
      <c r="D4" s="11">
        <v>1</v>
      </c>
      <c r="E4" s="12">
        <v>779.19000000000017</v>
      </c>
      <c r="F4" s="58">
        <v>4.5199999999999997E-2</v>
      </c>
      <c r="G4" s="12">
        <f t="shared" si="0"/>
        <v>743.97061200000019</v>
      </c>
      <c r="H4" s="12">
        <v>831.43999999999949</v>
      </c>
      <c r="I4" s="13">
        <v>2.3799999999999998E-2</v>
      </c>
      <c r="J4" s="12">
        <f t="shared" si="1"/>
        <v>811.65172799999948</v>
      </c>
      <c r="K4" s="12">
        <v>932.9700000000006</v>
      </c>
      <c r="L4" s="13">
        <v>3.9199999999999999E-2</v>
      </c>
      <c r="M4" s="12">
        <f t="shared" ref="M4:M59" si="6">K4*(1-L4)</f>
        <v>896.39757600000053</v>
      </c>
      <c r="N4" s="12">
        <f t="shared" si="2"/>
        <v>2452.0199160000002</v>
      </c>
      <c r="O4" s="14">
        <f t="shared" ref="O4:O59" si="7">N4/$N$60</f>
        <v>7.3763936781856962E-3</v>
      </c>
      <c r="P4" s="15">
        <v>61318000</v>
      </c>
      <c r="Q4" s="15">
        <f t="shared" ref="Q4:Q59" si="8">P4/4</f>
        <v>15329500</v>
      </c>
      <c r="R4" s="16">
        <f t="shared" ref="R4:R59" si="9">Q4*0.8</f>
        <v>12263600</v>
      </c>
      <c r="S4" s="16">
        <f t="shared" si="3"/>
        <v>3065900</v>
      </c>
      <c r="T4" s="11">
        <f t="shared" ref="T4:T59" si="10">O4*$R$60</f>
        <v>13120466.305784732</v>
      </c>
      <c r="U4" s="17">
        <v>0</v>
      </c>
      <c r="V4" s="17">
        <v>1</v>
      </c>
      <c r="W4" s="17">
        <v>1</v>
      </c>
      <c r="X4" s="17">
        <v>1</v>
      </c>
      <c r="Y4" s="17">
        <v>1</v>
      </c>
      <c r="Z4" s="17">
        <f t="shared" ref="Z4:Z59" si="11">SUM(U4:Y4)</f>
        <v>4</v>
      </c>
      <c r="AA4" s="11">
        <f t="shared" ref="AA4:AA59" si="12">0.2*Z4*S4</f>
        <v>2452720</v>
      </c>
      <c r="AB4" s="18">
        <f t="shared" si="4"/>
        <v>15573186.305784732</v>
      </c>
      <c r="AC4" s="19">
        <f t="shared" si="5"/>
        <v>1.0158965592996987</v>
      </c>
    </row>
    <row r="5" spans="1:29" s="20" customFormat="1" x14ac:dyDescent="0.25">
      <c r="A5" s="21">
        <v>3</v>
      </c>
      <c r="B5" s="22" t="s">
        <v>33</v>
      </c>
      <c r="C5" s="23" t="s">
        <v>34</v>
      </c>
      <c r="D5" s="11">
        <v>1</v>
      </c>
      <c r="E5" s="12">
        <v>822.0699999999996</v>
      </c>
      <c r="F5" s="58">
        <v>0.14899999999999999</v>
      </c>
      <c r="G5" s="12">
        <f t="shared" si="0"/>
        <v>699.5815699999996</v>
      </c>
      <c r="H5" s="12">
        <v>835.37999999999874</v>
      </c>
      <c r="I5" s="13">
        <v>0.125</v>
      </c>
      <c r="J5" s="12">
        <f t="shared" si="1"/>
        <v>730.95749999999884</v>
      </c>
      <c r="K5" s="12">
        <v>1078.1999999999987</v>
      </c>
      <c r="L5" s="13">
        <v>6.6900000000000001E-2</v>
      </c>
      <c r="M5" s="12">
        <f t="shared" si="6"/>
        <v>1006.0684199999988</v>
      </c>
      <c r="N5" s="12">
        <f t="shared" si="2"/>
        <v>2436.6074899999971</v>
      </c>
      <c r="O5" s="14">
        <f t="shared" si="7"/>
        <v>7.3300285891543691E-3</v>
      </c>
      <c r="P5" s="15">
        <v>72322000</v>
      </c>
      <c r="Q5" s="15">
        <f t="shared" si="8"/>
        <v>18080500</v>
      </c>
      <c r="R5" s="16">
        <f t="shared" si="9"/>
        <v>14464400</v>
      </c>
      <c r="S5" s="16">
        <f t="shared" si="3"/>
        <v>3616100</v>
      </c>
      <c r="T5" s="11">
        <f t="shared" si="10"/>
        <v>13037996.251319056</v>
      </c>
      <c r="U5" s="17">
        <v>0</v>
      </c>
      <c r="V5" s="17">
        <v>1</v>
      </c>
      <c r="W5" s="17">
        <v>0</v>
      </c>
      <c r="X5" s="17">
        <v>1</v>
      </c>
      <c r="Y5" s="17">
        <v>1</v>
      </c>
      <c r="Z5" s="17">
        <f t="shared" si="11"/>
        <v>3</v>
      </c>
      <c r="AA5" s="11">
        <f t="shared" si="12"/>
        <v>2169660.0000000005</v>
      </c>
      <c r="AB5" s="18">
        <f t="shared" si="4"/>
        <v>15207656.251319056</v>
      </c>
      <c r="AC5" s="19">
        <f t="shared" si="5"/>
        <v>0.84110816909482899</v>
      </c>
    </row>
    <row r="6" spans="1:29" s="20" customFormat="1" x14ac:dyDescent="0.25">
      <c r="A6" s="21">
        <v>4</v>
      </c>
      <c r="B6" s="22" t="s">
        <v>35</v>
      </c>
      <c r="C6" s="23" t="s">
        <v>36</v>
      </c>
      <c r="D6" s="11">
        <v>1</v>
      </c>
      <c r="E6" s="12">
        <v>690.11999999999819</v>
      </c>
      <c r="F6" s="58">
        <v>7.7300000000000008E-2</v>
      </c>
      <c r="G6" s="12">
        <f t="shared" si="0"/>
        <v>636.77372399999831</v>
      </c>
      <c r="H6" s="12">
        <v>893.86999999999773</v>
      </c>
      <c r="I6" s="13">
        <v>6.4399999999999999E-2</v>
      </c>
      <c r="J6" s="12">
        <f t="shared" si="1"/>
        <v>836.30477199999791</v>
      </c>
      <c r="K6" s="12">
        <v>1003.539999999997</v>
      </c>
      <c r="L6" s="13">
        <v>6.3200000000000006E-2</v>
      </c>
      <c r="M6" s="12">
        <f t="shared" si="6"/>
        <v>940.11627199999714</v>
      </c>
      <c r="N6" s="12">
        <f t="shared" si="2"/>
        <v>2413.1947679999935</v>
      </c>
      <c r="O6" s="14">
        <f t="shared" si="7"/>
        <v>7.2595962678575357E-3</v>
      </c>
      <c r="P6" s="15">
        <v>68204000</v>
      </c>
      <c r="Q6" s="15">
        <f t="shared" si="8"/>
        <v>17051000</v>
      </c>
      <c r="R6" s="16">
        <f t="shared" si="9"/>
        <v>13640800</v>
      </c>
      <c r="S6" s="16">
        <f t="shared" si="3"/>
        <v>3410200</v>
      </c>
      <c r="T6" s="11">
        <f t="shared" si="10"/>
        <v>12912717.566540318</v>
      </c>
      <c r="U6" s="17">
        <v>1</v>
      </c>
      <c r="V6" s="17">
        <v>0</v>
      </c>
      <c r="W6" s="17">
        <v>1</v>
      </c>
      <c r="X6" s="17">
        <v>0</v>
      </c>
      <c r="Y6" s="17">
        <v>0</v>
      </c>
      <c r="Z6" s="17">
        <f t="shared" si="11"/>
        <v>2</v>
      </c>
      <c r="AA6" s="11">
        <f t="shared" si="12"/>
        <v>1364080</v>
      </c>
      <c r="AB6" s="18">
        <f t="shared" si="4"/>
        <v>14276797.566540318</v>
      </c>
      <c r="AC6" s="19">
        <f t="shared" si="5"/>
        <v>0.83729972239401307</v>
      </c>
    </row>
    <row r="7" spans="1:29" s="20" customFormat="1" x14ac:dyDescent="0.25">
      <c r="A7" s="21">
        <v>5</v>
      </c>
      <c r="B7" s="22" t="s">
        <v>37</v>
      </c>
      <c r="C7" s="23" t="s">
        <v>38</v>
      </c>
      <c r="D7" s="11">
        <v>1</v>
      </c>
      <c r="E7" s="12">
        <v>205.08000000000084</v>
      </c>
      <c r="F7" s="58">
        <v>0.17480000000000001</v>
      </c>
      <c r="G7" s="12">
        <f t="shared" si="0"/>
        <v>169.23201600000067</v>
      </c>
      <c r="H7" s="12">
        <v>220.60000000000048</v>
      </c>
      <c r="I7" s="13">
        <v>0.20920000000000002</v>
      </c>
      <c r="J7" s="12">
        <f t="shared" si="1"/>
        <v>174.45048000000037</v>
      </c>
      <c r="K7" s="12">
        <v>266.48000000000059</v>
      </c>
      <c r="L7" s="13">
        <v>0.16920000000000002</v>
      </c>
      <c r="M7" s="12">
        <f t="shared" si="6"/>
        <v>221.39158400000048</v>
      </c>
      <c r="N7" s="12">
        <f t="shared" si="2"/>
        <v>565.07408000000146</v>
      </c>
      <c r="O7" s="14">
        <f t="shared" si="7"/>
        <v>1.6999082447169687E-3</v>
      </c>
      <c r="P7" s="15">
        <v>29050000</v>
      </c>
      <c r="Q7" s="15">
        <f t="shared" si="8"/>
        <v>7262500</v>
      </c>
      <c r="R7" s="16">
        <f t="shared" si="9"/>
        <v>5810000</v>
      </c>
      <c r="S7" s="16">
        <f t="shared" si="3"/>
        <v>1452500</v>
      </c>
      <c r="T7" s="11">
        <f t="shared" si="10"/>
        <v>3023644.0489467559</v>
      </c>
      <c r="U7" s="17">
        <v>1</v>
      </c>
      <c r="V7" s="17">
        <v>1</v>
      </c>
      <c r="W7" s="17">
        <v>1</v>
      </c>
      <c r="X7" s="17">
        <v>0</v>
      </c>
      <c r="Y7" s="17">
        <v>1</v>
      </c>
      <c r="Z7" s="17">
        <f t="shared" si="11"/>
        <v>4</v>
      </c>
      <c r="AA7" s="11">
        <f t="shared" si="12"/>
        <v>1162000</v>
      </c>
      <c r="AB7" s="18">
        <f t="shared" si="4"/>
        <v>4185644.0489467559</v>
      </c>
      <c r="AC7" s="19">
        <f t="shared" si="5"/>
        <v>0.57633652997545692</v>
      </c>
    </row>
    <row r="8" spans="1:29" s="20" customFormat="1" x14ac:dyDescent="0.25">
      <c r="A8" s="21">
        <v>6</v>
      </c>
      <c r="B8" s="22" t="s">
        <v>39</v>
      </c>
      <c r="C8" s="23" t="s">
        <v>40</v>
      </c>
      <c r="D8" s="11">
        <v>1</v>
      </c>
      <c r="E8" s="12">
        <v>497.34000000000083</v>
      </c>
      <c r="F8" s="58">
        <v>0.12590000000000001</v>
      </c>
      <c r="G8" s="12">
        <f t="shared" si="0"/>
        <v>434.72489400000075</v>
      </c>
      <c r="H8" s="12">
        <v>455.82000000000068</v>
      </c>
      <c r="I8" s="13">
        <v>0.1036</v>
      </c>
      <c r="J8" s="12">
        <f t="shared" si="1"/>
        <v>408.5970480000006</v>
      </c>
      <c r="K8" s="12">
        <v>486.25999999999993</v>
      </c>
      <c r="L8" s="13">
        <v>9.2699999999999991E-2</v>
      </c>
      <c r="M8" s="12">
        <f t="shared" si="6"/>
        <v>441.18369799999994</v>
      </c>
      <c r="N8" s="12">
        <f t="shared" si="2"/>
        <v>1284.5056400000012</v>
      </c>
      <c r="O8" s="14">
        <f t="shared" si="7"/>
        <v>3.8641689737767531E-3</v>
      </c>
      <c r="P8" s="15">
        <v>38813000</v>
      </c>
      <c r="Q8" s="15">
        <f t="shared" si="8"/>
        <v>9703250</v>
      </c>
      <c r="R8" s="16">
        <f t="shared" si="9"/>
        <v>7762600</v>
      </c>
      <c r="S8" s="16">
        <f t="shared" si="3"/>
        <v>1940650</v>
      </c>
      <c r="T8" s="11">
        <f t="shared" si="10"/>
        <v>6873236.5749717942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f t="shared" si="11"/>
        <v>5</v>
      </c>
      <c r="AA8" s="11">
        <f t="shared" si="12"/>
        <v>1940650</v>
      </c>
      <c r="AB8" s="18">
        <f t="shared" si="4"/>
        <v>8813886.5749717951</v>
      </c>
      <c r="AC8" s="19">
        <f t="shared" si="5"/>
        <v>0.90834375853160487</v>
      </c>
    </row>
    <row r="9" spans="1:29" s="20" customFormat="1" x14ac:dyDescent="0.25">
      <c r="A9" s="21">
        <v>7</v>
      </c>
      <c r="B9" s="22" t="s">
        <v>41</v>
      </c>
      <c r="C9" s="23" t="s">
        <v>42</v>
      </c>
      <c r="D9" s="11">
        <v>1</v>
      </c>
      <c r="E9" s="12">
        <v>811.64999999999657</v>
      </c>
      <c r="F9" s="58">
        <v>0.11070000000000001</v>
      </c>
      <c r="G9" s="12">
        <f t="shared" si="0"/>
        <v>721.80034499999692</v>
      </c>
      <c r="H9" s="12">
        <v>923.08999999999878</v>
      </c>
      <c r="I9" s="13">
        <v>0.1313</v>
      </c>
      <c r="J9" s="12">
        <f t="shared" si="1"/>
        <v>801.88828299999898</v>
      </c>
      <c r="K9" s="12">
        <v>1024.3099999999963</v>
      </c>
      <c r="L9" s="13">
        <v>0.13600000000000001</v>
      </c>
      <c r="M9" s="12">
        <f t="shared" si="6"/>
        <v>885.00383999999679</v>
      </c>
      <c r="N9" s="12">
        <f t="shared" si="2"/>
        <v>2408.6924679999925</v>
      </c>
      <c r="O9" s="14">
        <f t="shared" si="7"/>
        <v>7.2460520315156549E-3</v>
      </c>
      <c r="P9" s="15">
        <v>75908000</v>
      </c>
      <c r="Q9" s="15">
        <f t="shared" si="8"/>
        <v>18977000</v>
      </c>
      <c r="R9" s="16">
        <f t="shared" si="9"/>
        <v>15181600</v>
      </c>
      <c r="S9" s="16">
        <f t="shared" si="3"/>
        <v>3795400</v>
      </c>
      <c r="T9" s="11">
        <f t="shared" si="10"/>
        <v>12888626.295885015</v>
      </c>
      <c r="U9" s="17">
        <v>1</v>
      </c>
      <c r="V9" s="17">
        <v>0</v>
      </c>
      <c r="W9" s="17">
        <v>1</v>
      </c>
      <c r="X9" s="17">
        <v>0</v>
      </c>
      <c r="Y9" s="17">
        <v>0</v>
      </c>
      <c r="Z9" s="17">
        <f t="shared" si="11"/>
        <v>2</v>
      </c>
      <c r="AA9" s="11">
        <f t="shared" si="12"/>
        <v>1518160</v>
      </c>
      <c r="AB9" s="18">
        <f t="shared" si="4"/>
        <v>14406786.295885015</v>
      </c>
      <c r="AC9" s="19">
        <f t="shared" si="5"/>
        <v>0.75917090667044396</v>
      </c>
    </row>
    <row r="10" spans="1:29" s="20" customFormat="1" x14ac:dyDescent="0.25">
      <c r="A10" s="21">
        <v>8</v>
      </c>
      <c r="B10" s="22" t="s">
        <v>43</v>
      </c>
      <c r="C10" s="23" t="s">
        <v>44</v>
      </c>
      <c r="D10" s="11">
        <v>1</v>
      </c>
      <c r="E10" s="12">
        <v>475.61000000000161</v>
      </c>
      <c r="F10" s="58">
        <v>0.1956</v>
      </c>
      <c r="G10" s="12">
        <f t="shared" si="0"/>
        <v>382.58068400000127</v>
      </c>
      <c r="H10" s="12">
        <v>432.33000000000055</v>
      </c>
      <c r="I10" s="13">
        <v>0.18359999999999999</v>
      </c>
      <c r="J10" s="12">
        <f t="shared" si="1"/>
        <v>352.95421200000044</v>
      </c>
      <c r="K10" s="12">
        <v>581.91999999999996</v>
      </c>
      <c r="L10" s="13">
        <v>0.15210000000000001</v>
      </c>
      <c r="M10" s="12">
        <f t="shared" si="6"/>
        <v>493.40996799999994</v>
      </c>
      <c r="N10" s="12">
        <f t="shared" si="2"/>
        <v>1228.9448640000016</v>
      </c>
      <c r="O10" s="14">
        <f t="shared" si="7"/>
        <v>3.6970258954651947E-3</v>
      </c>
      <c r="P10" s="15">
        <v>38765000</v>
      </c>
      <c r="Q10" s="15">
        <f t="shared" si="8"/>
        <v>9691250</v>
      </c>
      <c r="R10" s="16">
        <f t="shared" si="9"/>
        <v>7753000</v>
      </c>
      <c r="S10" s="16">
        <f t="shared" si="3"/>
        <v>1938250</v>
      </c>
      <c r="T10" s="11">
        <f t="shared" si="10"/>
        <v>6575937.4850767804</v>
      </c>
      <c r="U10" s="17">
        <v>0</v>
      </c>
      <c r="V10" s="17">
        <v>0</v>
      </c>
      <c r="W10" s="17">
        <v>1</v>
      </c>
      <c r="X10" s="17">
        <v>0</v>
      </c>
      <c r="Y10" s="17">
        <v>0</v>
      </c>
      <c r="Z10" s="17">
        <f t="shared" si="11"/>
        <v>1</v>
      </c>
      <c r="AA10" s="11">
        <f t="shared" si="12"/>
        <v>387650</v>
      </c>
      <c r="AB10" s="18">
        <f t="shared" si="4"/>
        <v>6963587.4850767804</v>
      </c>
      <c r="AC10" s="19">
        <f t="shared" si="5"/>
        <v>0.71854378796097307</v>
      </c>
    </row>
    <row r="11" spans="1:29" s="20" customFormat="1" x14ac:dyDescent="0.25">
      <c r="A11" s="21">
        <v>9</v>
      </c>
      <c r="B11" s="22" t="s">
        <v>45</v>
      </c>
      <c r="C11" s="23" t="s">
        <v>46</v>
      </c>
      <c r="D11" s="11">
        <v>1</v>
      </c>
      <c r="E11" s="12">
        <v>427.28000000000048</v>
      </c>
      <c r="F11" s="58">
        <v>0.14550000000000002</v>
      </c>
      <c r="G11" s="12">
        <f t="shared" si="0"/>
        <v>365.11076000000043</v>
      </c>
      <c r="H11" s="12">
        <v>384.51999999999975</v>
      </c>
      <c r="I11" s="13">
        <v>0.13369999999999999</v>
      </c>
      <c r="J11" s="12">
        <f t="shared" si="1"/>
        <v>333.10967599999981</v>
      </c>
      <c r="K11" s="12">
        <v>481.40000000000015</v>
      </c>
      <c r="L11" s="13">
        <v>0.17579999999999998</v>
      </c>
      <c r="M11" s="12">
        <f t="shared" si="6"/>
        <v>396.76988000000017</v>
      </c>
      <c r="N11" s="12">
        <f t="shared" si="2"/>
        <v>1094.9903160000003</v>
      </c>
      <c r="O11" s="14">
        <f t="shared" si="7"/>
        <v>3.2940514030543296E-3</v>
      </c>
      <c r="P11" s="15">
        <v>39195000</v>
      </c>
      <c r="Q11" s="15">
        <f t="shared" si="8"/>
        <v>9798750</v>
      </c>
      <c r="R11" s="16">
        <f t="shared" si="9"/>
        <v>7839000</v>
      </c>
      <c r="S11" s="16">
        <f t="shared" si="3"/>
        <v>1959750</v>
      </c>
      <c r="T11" s="11">
        <f t="shared" si="10"/>
        <v>5859162.6652344773</v>
      </c>
      <c r="U11" s="17">
        <v>1</v>
      </c>
      <c r="V11" s="17">
        <v>1</v>
      </c>
      <c r="W11" s="17">
        <v>0</v>
      </c>
      <c r="X11" s="17">
        <v>1</v>
      </c>
      <c r="Y11" s="17">
        <v>0</v>
      </c>
      <c r="Z11" s="17">
        <f t="shared" si="11"/>
        <v>3</v>
      </c>
      <c r="AA11" s="11">
        <f t="shared" si="12"/>
        <v>1175850.0000000002</v>
      </c>
      <c r="AB11" s="18">
        <f t="shared" si="4"/>
        <v>7035012.6652344773</v>
      </c>
      <c r="AC11" s="19">
        <f t="shared" si="5"/>
        <v>0.71795001048444718</v>
      </c>
    </row>
    <row r="12" spans="1:29" s="20" customFormat="1" x14ac:dyDescent="0.25">
      <c r="A12" s="21">
        <v>10</v>
      </c>
      <c r="B12" s="22" t="s">
        <v>47</v>
      </c>
      <c r="C12" s="23" t="s">
        <v>48</v>
      </c>
      <c r="D12" s="11">
        <v>1</v>
      </c>
      <c r="E12" s="12">
        <v>54.030000000000022</v>
      </c>
      <c r="F12" s="58">
        <v>0.15079999999999999</v>
      </c>
      <c r="G12" s="12">
        <f t="shared" si="0"/>
        <v>45.882276000000019</v>
      </c>
      <c r="H12" s="12">
        <v>46.51</v>
      </c>
      <c r="I12" s="13">
        <v>0.11890000000000001</v>
      </c>
      <c r="J12" s="12">
        <f t="shared" si="1"/>
        <v>40.979960999999996</v>
      </c>
      <c r="K12" s="12">
        <v>76.099999999999994</v>
      </c>
      <c r="L12" s="13">
        <v>0.121</v>
      </c>
      <c r="M12" s="12">
        <f t="shared" si="6"/>
        <v>66.891899999999993</v>
      </c>
      <c r="N12" s="12">
        <f t="shared" si="2"/>
        <v>153.75413700000001</v>
      </c>
      <c r="O12" s="14">
        <f t="shared" si="7"/>
        <v>4.6253745198442239E-4</v>
      </c>
      <c r="P12" s="15">
        <v>11540000</v>
      </c>
      <c r="Q12" s="15">
        <f t="shared" si="8"/>
        <v>2885000</v>
      </c>
      <c r="R12" s="16">
        <f t="shared" si="9"/>
        <v>2308000</v>
      </c>
      <c r="S12" s="16">
        <f t="shared" si="3"/>
        <v>577000</v>
      </c>
      <c r="T12" s="11">
        <f t="shared" si="10"/>
        <v>822720.06059982977</v>
      </c>
      <c r="U12" s="17">
        <v>0</v>
      </c>
      <c r="V12" s="17">
        <v>0</v>
      </c>
      <c r="W12" s="17">
        <v>0</v>
      </c>
      <c r="X12" s="17">
        <v>0</v>
      </c>
      <c r="Y12" s="17">
        <v>1</v>
      </c>
      <c r="Z12" s="17">
        <f t="shared" si="11"/>
        <v>1</v>
      </c>
      <c r="AA12" s="11">
        <f t="shared" si="12"/>
        <v>115400</v>
      </c>
      <c r="AB12" s="18">
        <f t="shared" si="4"/>
        <v>938120.06059982977</v>
      </c>
      <c r="AC12" s="19">
        <f t="shared" si="5"/>
        <v>0.32517159812819058</v>
      </c>
    </row>
    <row r="13" spans="1:29" s="20" customFormat="1" x14ac:dyDescent="0.25">
      <c r="A13" s="21">
        <v>11</v>
      </c>
      <c r="B13" s="22" t="s">
        <v>49</v>
      </c>
      <c r="C13" s="23" t="s">
        <v>50</v>
      </c>
      <c r="D13" s="11">
        <v>1</v>
      </c>
      <c r="E13" s="12">
        <v>593.70000000000027</v>
      </c>
      <c r="F13" s="58">
        <v>7.0499999999999993E-2</v>
      </c>
      <c r="G13" s="12">
        <f t="shared" si="0"/>
        <v>551.84415000000024</v>
      </c>
      <c r="H13" s="12">
        <v>691.30999999999972</v>
      </c>
      <c r="I13" s="13">
        <v>8.5099999999999995E-2</v>
      </c>
      <c r="J13" s="12">
        <f t="shared" si="1"/>
        <v>632.47951899999975</v>
      </c>
      <c r="K13" s="12">
        <v>822.86</v>
      </c>
      <c r="L13" s="13">
        <v>2.23E-2</v>
      </c>
      <c r="M13" s="12">
        <f t="shared" si="6"/>
        <v>804.510222</v>
      </c>
      <c r="N13" s="12">
        <f t="shared" si="2"/>
        <v>1988.8338909999998</v>
      </c>
      <c r="O13" s="14">
        <f t="shared" si="7"/>
        <v>5.9829945282279086E-3</v>
      </c>
      <c r="P13" s="15">
        <v>65528000</v>
      </c>
      <c r="Q13" s="15">
        <f t="shared" si="8"/>
        <v>16382000</v>
      </c>
      <c r="R13" s="16">
        <f t="shared" si="9"/>
        <v>13105600</v>
      </c>
      <c r="S13" s="16">
        <f t="shared" si="3"/>
        <v>3276400</v>
      </c>
      <c r="T13" s="11">
        <f t="shared" si="10"/>
        <v>10642013.094753442</v>
      </c>
      <c r="U13" s="17">
        <v>0</v>
      </c>
      <c r="V13" s="17">
        <v>0</v>
      </c>
      <c r="W13" s="17">
        <v>1</v>
      </c>
      <c r="X13" s="17">
        <v>1</v>
      </c>
      <c r="Y13" s="17">
        <v>1</v>
      </c>
      <c r="Z13" s="17">
        <f t="shared" si="11"/>
        <v>3</v>
      </c>
      <c r="AA13" s="11">
        <f t="shared" si="12"/>
        <v>1965840.0000000002</v>
      </c>
      <c r="AB13" s="18">
        <f t="shared" si="4"/>
        <v>12607853.094753442</v>
      </c>
      <c r="AC13" s="19">
        <f t="shared" si="5"/>
        <v>0.76961623090913456</v>
      </c>
    </row>
    <row r="14" spans="1:29" s="20" customFormat="1" x14ac:dyDescent="0.25">
      <c r="A14" s="21">
        <v>12</v>
      </c>
      <c r="B14" s="22" t="s">
        <v>51</v>
      </c>
      <c r="C14" s="23" t="s">
        <v>52</v>
      </c>
      <c r="D14" s="11">
        <v>1</v>
      </c>
      <c r="E14" s="12">
        <v>261.86999999999995</v>
      </c>
      <c r="F14" s="58">
        <v>0.15620000000000001</v>
      </c>
      <c r="G14" s="12">
        <f t="shared" si="0"/>
        <v>220.96590599999996</v>
      </c>
      <c r="H14" s="12">
        <v>202.7799999999998</v>
      </c>
      <c r="I14" s="13">
        <v>0.12710000000000002</v>
      </c>
      <c r="J14" s="12">
        <f t="shared" si="1"/>
        <v>177.00666199999984</v>
      </c>
      <c r="K14" s="12">
        <v>279.93000000000012</v>
      </c>
      <c r="L14" s="13">
        <v>8.6300000000000002E-2</v>
      </c>
      <c r="M14" s="12">
        <f t="shared" si="6"/>
        <v>255.77204100000009</v>
      </c>
      <c r="N14" s="12">
        <f t="shared" si="2"/>
        <v>653.74460899999985</v>
      </c>
      <c r="O14" s="14">
        <f t="shared" si="7"/>
        <v>1.9666551521499054E-3</v>
      </c>
      <c r="P14" s="15">
        <v>27580000</v>
      </c>
      <c r="Q14" s="15">
        <f t="shared" si="8"/>
        <v>6895000</v>
      </c>
      <c r="R14" s="16">
        <f t="shared" si="9"/>
        <v>5516000</v>
      </c>
      <c r="S14" s="16">
        <f t="shared" si="3"/>
        <v>1379000</v>
      </c>
      <c r="T14" s="11">
        <f t="shared" si="10"/>
        <v>3498109.4806788312</v>
      </c>
      <c r="U14" s="17">
        <v>1</v>
      </c>
      <c r="V14" s="17">
        <v>1</v>
      </c>
      <c r="W14" s="17">
        <v>1</v>
      </c>
      <c r="X14" s="17">
        <v>1</v>
      </c>
      <c r="Y14" s="17">
        <v>1</v>
      </c>
      <c r="Z14" s="17">
        <f t="shared" si="11"/>
        <v>5</v>
      </c>
      <c r="AA14" s="11">
        <f t="shared" si="12"/>
        <v>1379000</v>
      </c>
      <c r="AB14" s="18">
        <f t="shared" si="4"/>
        <v>4877109.4806788312</v>
      </c>
      <c r="AC14" s="19">
        <f t="shared" si="5"/>
        <v>0.70734002620432646</v>
      </c>
    </row>
    <row r="15" spans="1:29" s="20" customFormat="1" x14ac:dyDescent="0.25">
      <c r="A15" s="21">
        <v>13</v>
      </c>
      <c r="B15" s="22" t="s">
        <v>53</v>
      </c>
      <c r="C15" s="23" t="s">
        <v>54</v>
      </c>
      <c r="D15" s="11">
        <v>1</v>
      </c>
      <c r="E15" s="12">
        <v>496.41999999999905</v>
      </c>
      <c r="F15" s="58">
        <v>0.19899999999999998</v>
      </c>
      <c r="G15" s="12">
        <f t="shared" si="0"/>
        <v>397.63241999999929</v>
      </c>
      <c r="H15" s="12">
        <v>562.06999999999982</v>
      </c>
      <c r="I15" s="13">
        <v>0.16839999999999999</v>
      </c>
      <c r="J15" s="12">
        <f t="shared" si="1"/>
        <v>467.41741199999984</v>
      </c>
      <c r="K15" s="12">
        <v>612.52999999999872</v>
      </c>
      <c r="L15" s="13">
        <v>0.14119999999999999</v>
      </c>
      <c r="M15" s="12">
        <f t="shared" si="6"/>
        <v>526.04076399999894</v>
      </c>
      <c r="N15" s="12">
        <f t="shared" si="2"/>
        <v>1391.0905959999982</v>
      </c>
      <c r="O15" s="14">
        <f t="shared" si="7"/>
        <v>4.1848077216506416E-3</v>
      </c>
      <c r="P15" s="15">
        <v>38826000</v>
      </c>
      <c r="Q15" s="15">
        <f t="shared" si="8"/>
        <v>9706500</v>
      </c>
      <c r="R15" s="16">
        <f t="shared" si="9"/>
        <v>7765200</v>
      </c>
      <c r="S15" s="16">
        <f t="shared" si="3"/>
        <v>1941300</v>
      </c>
      <c r="T15" s="11">
        <f t="shared" si="10"/>
        <v>7443559.9702983713</v>
      </c>
      <c r="U15" s="17">
        <v>0</v>
      </c>
      <c r="V15" s="17">
        <v>1</v>
      </c>
      <c r="W15" s="17">
        <v>1</v>
      </c>
      <c r="X15" s="17">
        <v>1</v>
      </c>
      <c r="Y15" s="17">
        <v>1</v>
      </c>
      <c r="Z15" s="17">
        <f t="shared" si="11"/>
        <v>4</v>
      </c>
      <c r="AA15" s="11">
        <f t="shared" si="12"/>
        <v>1553040</v>
      </c>
      <c r="AB15" s="18">
        <f t="shared" si="4"/>
        <v>8996599.9702983722</v>
      </c>
      <c r="AC15" s="19">
        <f t="shared" si="5"/>
        <v>0.92686343896341339</v>
      </c>
    </row>
    <row r="16" spans="1:29" s="20" customFormat="1" x14ac:dyDescent="0.25">
      <c r="A16" s="21">
        <v>14</v>
      </c>
      <c r="B16" s="22" t="s">
        <v>55</v>
      </c>
      <c r="C16" s="23" t="s">
        <v>56</v>
      </c>
      <c r="D16" s="11">
        <v>1</v>
      </c>
      <c r="E16" s="12">
        <v>369.51999999999947</v>
      </c>
      <c r="F16" s="58">
        <v>2.2000000000000002E-2</v>
      </c>
      <c r="G16" s="12">
        <f t="shared" si="0"/>
        <v>361.39055999999948</v>
      </c>
      <c r="H16" s="12">
        <v>378.33000000000004</v>
      </c>
      <c r="I16" s="13">
        <v>2.7200000000000002E-2</v>
      </c>
      <c r="J16" s="12">
        <f t="shared" si="1"/>
        <v>368.03942400000005</v>
      </c>
      <c r="K16" s="12">
        <v>612.41999999999871</v>
      </c>
      <c r="L16" s="13">
        <v>2.64E-2</v>
      </c>
      <c r="M16" s="12">
        <f t="shared" si="6"/>
        <v>596.25211199999876</v>
      </c>
      <c r="N16" s="12">
        <f t="shared" si="2"/>
        <v>1325.6820959999982</v>
      </c>
      <c r="O16" s="14">
        <f t="shared" si="7"/>
        <v>3.9880398068587097E-3</v>
      </c>
      <c r="P16" s="15">
        <v>31787000</v>
      </c>
      <c r="Q16" s="15">
        <f t="shared" si="8"/>
        <v>7946750</v>
      </c>
      <c r="R16" s="16">
        <f t="shared" si="9"/>
        <v>6357400</v>
      </c>
      <c r="S16" s="16">
        <f t="shared" si="3"/>
        <v>1589350</v>
      </c>
      <c r="T16" s="11">
        <f t="shared" si="10"/>
        <v>7093566.8830636265</v>
      </c>
      <c r="U16" s="17">
        <v>0</v>
      </c>
      <c r="V16" s="17">
        <v>0</v>
      </c>
      <c r="W16" s="17">
        <v>1</v>
      </c>
      <c r="X16" s="17">
        <v>1</v>
      </c>
      <c r="Y16" s="17">
        <v>1</v>
      </c>
      <c r="Z16" s="17">
        <f t="shared" si="11"/>
        <v>3</v>
      </c>
      <c r="AA16" s="11">
        <f t="shared" si="12"/>
        <v>953610.00000000012</v>
      </c>
      <c r="AB16" s="18">
        <f t="shared" si="4"/>
        <v>8047176.8830636265</v>
      </c>
      <c r="AC16" s="19">
        <f t="shared" si="5"/>
        <v>1.0126374785998837</v>
      </c>
    </row>
    <row r="17" spans="1:29" s="20" customFormat="1" x14ac:dyDescent="0.25">
      <c r="A17" s="21">
        <v>15</v>
      </c>
      <c r="B17" s="22" t="s">
        <v>57</v>
      </c>
      <c r="C17" s="23" t="s">
        <v>58</v>
      </c>
      <c r="D17" s="11">
        <v>1</v>
      </c>
      <c r="E17" s="12">
        <v>857.67999999999893</v>
      </c>
      <c r="F17" s="58">
        <v>8.0199999999999994E-2</v>
      </c>
      <c r="G17" s="12">
        <f t="shared" si="0"/>
        <v>788.89406399999893</v>
      </c>
      <c r="H17" s="12">
        <v>875.79999999999916</v>
      </c>
      <c r="I17" s="13">
        <v>6.7000000000000004E-2</v>
      </c>
      <c r="J17" s="12">
        <f t="shared" si="1"/>
        <v>817.12139999999931</v>
      </c>
      <c r="K17" s="12">
        <v>1102.5999999999997</v>
      </c>
      <c r="L17" s="13">
        <v>6.2800000000000009E-2</v>
      </c>
      <c r="M17" s="12">
        <f t="shared" si="6"/>
        <v>1033.3567199999998</v>
      </c>
      <c r="N17" s="12">
        <f t="shared" si="2"/>
        <v>2639.372183999998</v>
      </c>
      <c r="O17" s="14">
        <f t="shared" si="7"/>
        <v>7.9400041432766064E-3</v>
      </c>
      <c r="P17" s="15">
        <v>70313000</v>
      </c>
      <c r="Q17" s="15">
        <f t="shared" si="8"/>
        <v>17578250</v>
      </c>
      <c r="R17" s="16">
        <f t="shared" si="9"/>
        <v>14062600</v>
      </c>
      <c r="S17" s="16">
        <f t="shared" si="3"/>
        <v>3515650</v>
      </c>
      <c r="T17" s="11">
        <f t="shared" si="10"/>
        <v>14122965.960688153</v>
      </c>
      <c r="U17" s="17">
        <v>1</v>
      </c>
      <c r="V17" s="17">
        <v>0</v>
      </c>
      <c r="W17" s="17">
        <v>0</v>
      </c>
      <c r="X17" s="17">
        <v>0</v>
      </c>
      <c r="Y17" s="17">
        <v>0</v>
      </c>
      <c r="Z17" s="17">
        <f t="shared" si="11"/>
        <v>1</v>
      </c>
      <c r="AA17" s="11">
        <f t="shared" si="12"/>
        <v>703130</v>
      </c>
      <c r="AB17" s="18">
        <f t="shared" si="4"/>
        <v>14826095.960688153</v>
      </c>
      <c r="AC17" s="19">
        <f t="shared" si="5"/>
        <v>0.84343412800979356</v>
      </c>
    </row>
    <row r="18" spans="1:29" s="20" customFormat="1" x14ac:dyDescent="0.25">
      <c r="A18" s="21">
        <v>16</v>
      </c>
      <c r="B18" s="22" t="s">
        <v>59</v>
      </c>
      <c r="C18" s="23" t="s">
        <v>60</v>
      </c>
      <c r="D18" s="11">
        <v>1</v>
      </c>
      <c r="E18" s="12">
        <v>806.29999999999984</v>
      </c>
      <c r="F18" s="58">
        <v>3.0699999999999998E-2</v>
      </c>
      <c r="G18" s="12">
        <f t="shared" si="0"/>
        <v>781.54658999999992</v>
      </c>
      <c r="H18" s="12">
        <v>1012.5599999999978</v>
      </c>
      <c r="I18" s="13">
        <v>3.1699999999999999E-2</v>
      </c>
      <c r="J18" s="12">
        <f t="shared" si="1"/>
        <v>980.46184799999787</v>
      </c>
      <c r="K18" s="12">
        <v>1059.8499999999965</v>
      </c>
      <c r="L18" s="13">
        <v>0.1595</v>
      </c>
      <c r="M18" s="12">
        <f t="shared" si="6"/>
        <v>890.80392499999709</v>
      </c>
      <c r="N18" s="12">
        <f t="shared" si="2"/>
        <v>2652.812362999995</v>
      </c>
      <c r="O18" s="14">
        <f t="shared" si="7"/>
        <v>7.9804361360032369E-3</v>
      </c>
      <c r="P18" s="15">
        <v>68979000</v>
      </c>
      <c r="Q18" s="15">
        <f t="shared" si="8"/>
        <v>17244750</v>
      </c>
      <c r="R18" s="16">
        <f t="shared" si="9"/>
        <v>13795800</v>
      </c>
      <c r="S18" s="16">
        <f t="shared" si="3"/>
        <v>3448950</v>
      </c>
      <c r="T18" s="11">
        <f t="shared" si="10"/>
        <v>14194882.756535739</v>
      </c>
      <c r="U18" s="17">
        <v>1</v>
      </c>
      <c r="V18" s="17">
        <v>1</v>
      </c>
      <c r="W18" s="17">
        <v>1</v>
      </c>
      <c r="X18" s="17">
        <v>1</v>
      </c>
      <c r="Y18" s="17">
        <v>1</v>
      </c>
      <c r="Z18" s="17">
        <f t="shared" si="11"/>
        <v>5</v>
      </c>
      <c r="AA18" s="11">
        <f t="shared" si="12"/>
        <v>3448950</v>
      </c>
      <c r="AB18" s="18">
        <f t="shared" si="4"/>
        <v>17643832.756535739</v>
      </c>
      <c r="AC18" s="19">
        <f t="shared" si="5"/>
        <v>1.0231422755642001</v>
      </c>
    </row>
    <row r="19" spans="1:29" s="20" customFormat="1" x14ac:dyDescent="0.25">
      <c r="A19" s="21">
        <v>17</v>
      </c>
      <c r="B19" s="22" t="s">
        <v>61</v>
      </c>
      <c r="C19" s="23" t="s">
        <v>62</v>
      </c>
      <c r="D19" s="11">
        <v>1</v>
      </c>
      <c r="E19" s="12">
        <v>204.29999999999993</v>
      </c>
      <c r="F19" s="58">
        <v>0.03</v>
      </c>
      <c r="G19" s="12">
        <f t="shared" si="0"/>
        <v>198.17099999999994</v>
      </c>
      <c r="H19" s="12">
        <v>183.41999999999987</v>
      </c>
      <c r="I19" s="13">
        <v>0.06</v>
      </c>
      <c r="J19" s="12">
        <f t="shared" si="1"/>
        <v>172.41479999999987</v>
      </c>
      <c r="K19" s="12">
        <v>284.37999999999994</v>
      </c>
      <c r="L19" s="13">
        <v>0.05</v>
      </c>
      <c r="M19" s="12">
        <f t="shared" si="6"/>
        <v>270.16099999999994</v>
      </c>
      <c r="N19" s="12">
        <f t="shared" si="2"/>
        <v>640.74679999999978</v>
      </c>
      <c r="O19" s="14">
        <f t="shared" si="7"/>
        <v>1.9275539378766256E-3</v>
      </c>
      <c r="P19" s="15">
        <v>22565000</v>
      </c>
      <c r="Q19" s="15">
        <f t="shared" si="8"/>
        <v>5641250</v>
      </c>
      <c r="R19" s="16">
        <f t="shared" si="9"/>
        <v>4513000</v>
      </c>
      <c r="S19" s="16">
        <f t="shared" si="3"/>
        <v>1128250</v>
      </c>
      <c r="T19" s="11">
        <f t="shared" si="10"/>
        <v>3428559.7539736233</v>
      </c>
      <c r="U19" s="17">
        <v>1</v>
      </c>
      <c r="V19" s="17">
        <v>0</v>
      </c>
      <c r="W19" s="17">
        <v>1</v>
      </c>
      <c r="X19" s="17">
        <v>0</v>
      </c>
      <c r="Y19" s="17">
        <v>1</v>
      </c>
      <c r="Z19" s="17">
        <f t="shared" si="11"/>
        <v>3</v>
      </c>
      <c r="AA19" s="11">
        <f t="shared" si="12"/>
        <v>676950.00000000012</v>
      </c>
      <c r="AB19" s="18">
        <f t="shared" si="4"/>
        <v>4105509.7539736233</v>
      </c>
      <c r="AC19" s="19">
        <f t="shared" si="5"/>
        <v>0.72776596569441587</v>
      </c>
    </row>
    <row r="20" spans="1:29" s="20" customFormat="1" x14ac:dyDescent="0.25">
      <c r="A20" s="21">
        <v>18</v>
      </c>
      <c r="B20" s="22" t="s">
        <v>63</v>
      </c>
      <c r="C20" s="23" t="s">
        <v>64</v>
      </c>
      <c r="D20" s="11">
        <v>1</v>
      </c>
      <c r="E20" s="12">
        <v>771.34000000000026</v>
      </c>
      <c r="F20" s="58">
        <v>3.49E-2</v>
      </c>
      <c r="G20" s="12">
        <f t="shared" si="0"/>
        <v>744.42023400000016</v>
      </c>
      <c r="H20" s="12">
        <v>910.38999999999874</v>
      </c>
      <c r="I20" s="13">
        <v>6.4600000000000005E-2</v>
      </c>
      <c r="J20" s="12">
        <f t="shared" si="1"/>
        <v>851.57880599999885</v>
      </c>
      <c r="K20" s="12">
        <v>953.81999999999994</v>
      </c>
      <c r="L20" s="13">
        <v>3.04E-2</v>
      </c>
      <c r="M20" s="12">
        <f t="shared" si="6"/>
        <v>924.82387199999994</v>
      </c>
      <c r="N20" s="12">
        <f t="shared" si="2"/>
        <v>2520.8229119999987</v>
      </c>
      <c r="O20" s="14">
        <f t="shared" si="7"/>
        <v>7.5833732306040723E-3</v>
      </c>
      <c r="P20" s="15">
        <v>45420000</v>
      </c>
      <c r="Q20" s="15">
        <f t="shared" si="8"/>
        <v>11355000</v>
      </c>
      <c r="R20" s="16">
        <f t="shared" si="9"/>
        <v>9084000</v>
      </c>
      <c r="S20" s="16">
        <f t="shared" si="3"/>
        <v>2271000</v>
      </c>
      <c r="T20" s="11">
        <f t="shared" si="10"/>
        <v>13488622.936513754</v>
      </c>
      <c r="U20" s="17">
        <v>0</v>
      </c>
      <c r="V20" s="17">
        <v>1</v>
      </c>
      <c r="W20" s="17">
        <v>0</v>
      </c>
      <c r="X20" s="17">
        <v>1</v>
      </c>
      <c r="Y20" s="17">
        <v>1</v>
      </c>
      <c r="Z20" s="17">
        <f t="shared" si="11"/>
        <v>3</v>
      </c>
      <c r="AA20" s="11">
        <f t="shared" si="12"/>
        <v>1362600.0000000002</v>
      </c>
      <c r="AB20" s="18">
        <f t="shared" si="4"/>
        <v>14851222.936513754</v>
      </c>
      <c r="AC20" s="19">
        <f t="shared" si="5"/>
        <v>1.3079016236471821</v>
      </c>
    </row>
    <row r="21" spans="1:29" s="20" customFormat="1" x14ac:dyDescent="0.25">
      <c r="A21" s="21">
        <v>19</v>
      </c>
      <c r="B21" s="22" t="s">
        <v>65</v>
      </c>
      <c r="C21" s="23" t="s">
        <v>66</v>
      </c>
      <c r="D21" s="11">
        <v>1</v>
      </c>
      <c r="E21" s="12">
        <v>381.27999999999952</v>
      </c>
      <c r="F21" s="58">
        <v>8.4399999999999989E-2</v>
      </c>
      <c r="G21" s="12">
        <f t="shared" si="0"/>
        <v>349.09996799999954</v>
      </c>
      <c r="H21" s="12">
        <v>395.72999999999911</v>
      </c>
      <c r="I21" s="13">
        <v>5.0300000000000004E-2</v>
      </c>
      <c r="J21" s="12">
        <f t="shared" si="1"/>
        <v>375.82478099999918</v>
      </c>
      <c r="K21" s="12">
        <v>537.38999999999851</v>
      </c>
      <c r="L21" s="13">
        <v>7.690000000000001E-2</v>
      </c>
      <c r="M21" s="12">
        <f t="shared" si="6"/>
        <v>496.06470899999863</v>
      </c>
      <c r="N21" s="12">
        <f t="shared" si="2"/>
        <v>1220.9894579999973</v>
      </c>
      <c r="O21" s="14">
        <f t="shared" si="7"/>
        <v>3.6730937054601635E-3</v>
      </c>
      <c r="P21" s="15">
        <v>30768000</v>
      </c>
      <c r="Q21" s="15">
        <f t="shared" si="8"/>
        <v>7692000</v>
      </c>
      <c r="R21" s="16">
        <f t="shared" si="9"/>
        <v>6153600</v>
      </c>
      <c r="S21" s="16">
        <f t="shared" si="3"/>
        <v>1538400</v>
      </c>
      <c r="T21" s="11">
        <f t="shared" si="10"/>
        <v>6533369.0558031034</v>
      </c>
      <c r="U21" s="17">
        <v>1</v>
      </c>
      <c r="V21" s="17">
        <v>1</v>
      </c>
      <c r="W21" s="17">
        <v>1</v>
      </c>
      <c r="X21" s="17">
        <v>0</v>
      </c>
      <c r="Y21" s="17">
        <v>1</v>
      </c>
      <c r="Z21" s="17">
        <f t="shared" si="11"/>
        <v>4</v>
      </c>
      <c r="AA21" s="11">
        <f t="shared" si="12"/>
        <v>1230720</v>
      </c>
      <c r="AB21" s="18">
        <f t="shared" si="4"/>
        <v>7764089.0558031034</v>
      </c>
      <c r="AC21" s="19">
        <f t="shared" si="5"/>
        <v>1.0093719521324886</v>
      </c>
    </row>
    <row r="22" spans="1:29" s="20" customFormat="1" x14ac:dyDescent="0.25">
      <c r="A22" s="21">
        <v>20</v>
      </c>
      <c r="B22" s="22" t="s">
        <v>67</v>
      </c>
      <c r="C22" s="24" t="s">
        <v>68</v>
      </c>
      <c r="D22" s="11">
        <v>2</v>
      </c>
      <c r="E22" s="12">
        <v>1792.8200000000104</v>
      </c>
      <c r="F22" s="58">
        <v>0.10529999999999999</v>
      </c>
      <c r="G22" s="12">
        <f t="shared" si="0"/>
        <v>1604.0360540000095</v>
      </c>
      <c r="H22" s="12">
        <v>2116.75000000001</v>
      </c>
      <c r="I22" s="13">
        <v>7.7600000000000002E-2</v>
      </c>
      <c r="J22" s="12">
        <f t="shared" si="1"/>
        <v>1952.4902000000093</v>
      </c>
      <c r="K22" s="12">
        <v>2522.3400000000124</v>
      </c>
      <c r="L22" s="13">
        <v>3.9399999999999998E-2</v>
      </c>
      <c r="M22" s="12">
        <f t="shared" si="6"/>
        <v>2422.9598040000119</v>
      </c>
      <c r="N22" s="12">
        <f t="shared" si="2"/>
        <v>5979.4860580000304</v>
      </c>
      <c r="O22" s="14">
        <f t="shared" si="7"/>
        <v>1.7988044415635542E-2</v>
      </c>
      <c r="P22" s="15">
        <v>137726000</v>
      </c>
      <c r="Q22" s="15">
        <f t="shared" si="8"/>
        <v>34431500</v>
      </c>
      <c r="R22" s="16">
        <f t="shared" si="9"/>
        <v>27545200</v>
      </c>
      <c r="S22" s="16">
        <f t="shared" si="3"/>
        <v>6886300</v>
      </c>
      <c r="T22" s="11">
        <f t="shared" si="10"/>
        <v>31995517.180741757</v>
      </c>
      <c r="U22" s="17">
        <v>0</v>
      </c>
      <c r="V22" s="17">
        <v>0</v>
      </c>
      <c r="W22" s="17">
        <v>1</v>
      </c>
      <c r="X22" s="17">
        <v>1</v>
      </c>
      <c r="Y22" s="17">
        <v>1</v>
      </c>
      <c r="Z22" s="17">
        <f t="shared" si="11"/>
        <v>3</v>
      </c>
      <c r="AA22" s="11">
        <f t="shared" si="12"/>
        <v>4131780.0000000005</v>
      </c>
      <c r="AB22" s="18">
        <f t="shared" si="4"/>
        <v>36127297.180741757</v>
      </c>
      <c r="AC22" s="19">
        <f t="shared" si="5"/>
        <v>1.0492513303440674</v>
      </c>
    </row>
    <row r="23" spans="1:29" s="20" customFormat="1" x14ac:dyDescent="0.25">
      <c r="A23" s="21">
        <v>21</v>
      </c>
      <c r="B23" s="22" t="s">
        <v>69</v>
      </c>
      <c r="C23" s="24" t="s">
        <v>70</v>
      </c>
      <c r="D23" s="11">
        <v>2</v>
      </c>
      <c r="E23" s="12">
        <v>2405.5299999999338</v>
      </c>
      <c r="F23" s="58">
        <v>0.1598</v>
      </c>
      <c r="G23" s="12">
        <f t="shared" si="0"/>
        <v>2021.1263059999446</v>
      </c>
      <c r="H23" s="12">
        <v>1937.3300000000042</v>
      </c>
      <c r="I23" s="13">
        <v>0.15609999999999999</v>
      </c>
      <c r="J23" s="12">
        <f t="shared" si="1"/>
        <v>1634.9127870000036</v>
      </c>
      <c r="K23" s="12">
        <v>2652.0699999999533</v>
      </c>
      <c r="L23" s="13">
        <v>0.11269999999999999</v>
      </c>
      <c r="M23" s="12">
        <f t="shared" si="6"/>
        <v>2353.1817109999583</v>
      </c>
      <c r="N23" s="12">
        <f t="shared" si="2"/>
        <v>6009.2208039999068</v>
      </c>
      <c r="O23" s="14">
        <f t="shared" si="7"/>
        <v>1.8077495235747046E-2</v>
      </c>
      <c r="P23" s="15">
        <v>131073000</v>
      </c>
      <c r="Q23" s="15">
        <f t="shared" si="8"/>
        <v>32768250</v>
      </c>
      <c r="R23" s="16">
        <f t="shared" si="9"/>
        <v>26214600</v>
      </c>
      <c r="S23" s="16">
        <f t="shared" si="3"/>
        <v>6553650</v>
      </c>
      <c r="T23" s="11">
        <f t="shared" si="10"/>
        <v>32154624.262399912</v>
      </c>
      <c r="U23" s="17">
        <v>1</v>
      </c>
      <c r="V23" s="17">
        <v>0</v>
      </c>
      <c r="W23" s="17">
        <v>1</v>
      </c>
      <c r="X23" s="17">
        <v>0</v>
      </c>
      <c r="Y23" s="17">
        <v>1</v>
      </c>
      <c r="Z23" s="17">
        <f t="shared" si="11"/>
        <v>3</v>
      </c>
      <c r="AA23" s="11">
        <f t="shared" si="12"/>
        <v>3932190.0000000005</v>
      </c>
      <c r="AB23" s="18">
        <f t="shared" si="4"/>
        <v>36086814.262399912</v>
      </c>
      <c r="AC23" s="19">
        <f t="shared" si="5"/>
        <v>1.101273771483064</v>
      </c>
    </row>
    <row r="24" spans="1:29" s="20" customFormat="1" x14ac:dyDescent="0.25">
      <c r="A24" s="21">
        <v>22</v>
      </c>
      <c r="B24" s="22" t="s">
        <v>71</v>
      </c>
      <c r="C24" s="24" t="s">
        <v>72</v>
      </c>
      <c r="D24" s="11">
        <v>2</v>
      </c>
      <c r="E24" s="12">
        <v>2068.3900000000058</v>
      </c>
      <c r="F24" s="58">
        <v>0.21289999999999998</v>
      </c>
      <c r="G24" s="12">
        <f t="shared" si="0"/>
        <v>1628.0297690000045</v>
      </c>
      <c r="H24" s="12">
        <v>2123.9100000000108</v>
      </c>
      <c r="I24" s="13">
        <v>0.1293</v>
      </c>
      <c r="J24" s="12">
        <f t="shared" si="1"/>
        <v>1849.2884370000095</v>
      </c>
      <c r="K24" s="12">
        <v>2580.720000000003</v>
      </c>
      <c r="L24" s="13">
        <v>0.122</v>
      </c>
      <c r="M24" s="12">
        <f t="shared" si="6"/>
        <v>2265.8721600000026</v>
      </c>
      <c r="N24" s="12">
        <f t="shared" si="2"/>
        <v>5743.1903660000171</v>
      </c>
      <c r="O24" s="14">
        <f t="shared" si="7"/>
        <v>1.727719780412237E-2</v>
      </c>
      <c r="P24" s="15">
        <v>130824000</v>
      </c>
      <c r="Q24" s="15">
        <f t="shared" si="8"/>
        <v>32706000</v>
      </c>
      <c r="R24" s="16">
        <f t="shared" si="9"/>
        <v>26164800</v>
      </c>
      <c r="S24" s="16">
        <f t="shared" si="3"/>
        <v>6541200</v>
      </c>
      <c r="T24" s="11">
        <f t="shared" si="10"/>
        <v>30731127.097750172</v>
      </c>
      <c r="U24" s="17">
        <v>1</v>
      </c>
      <c r="V24" s="17">
        <v>0</v>
      </c>
      <c r="W24" s="17">
        <v>1</v>
      </c>
      <c r="X24" s="17">
        <v>1</v>
      </c>
      <c r="Y24" s="17">
        <v>1</v>
      </c>
      <c r="Z24" s="17">
        <f t="shared" si="11"/>
        <v>4</v>
      </c>
      <c r="AA24" s="11">
        <f t="shared" si="12"/>
        <v>5232960</v>
      </c>
      <c r="AB24" s="18">
        <f t="shared" si="4"/>
        <v>35964087.097750172</v>
      </c>
      <c r="AC24" s="19">
        <f t="shared" si="5"/>
        <v>1.0996174126383591</v>
      </c>
    </row>
    <row r="25" spans="1:29" s="20" customFormat="1" x14ac:dyDescent="0.25">
      <c r="A25" s="21">
        <v>23</v>
      </c>
      <c r="B25" s="22" t="s">
        <v>73</v>
      </c>
      <c r="C25" s="24" t="s">
        <v>74</v>
      </c>
      <c r="D25" s="11">
        <v>2</v>
      </c>
      <c r="E25" s="12">
        <v>1656.3799999999769</v>
      </c>
      <c r="F25" s="58">
        <v>2.29E-2</v>
      </c>
      <c r="G25" s="12">
        <f t="shared" si="0"/>
        <v>1618.4488979999774</v>
      </c>
      <c r="H25" s="12">
        <v>1895.5599999999688</v>
      </c>
      <c r="I25" s="13">
        <v>4.6699999999999998E-2</v>
      </c>
      <c r="J25" s="12">
        <f t="shared" si="1"/>
        <v>1807.0373479999703</v>
      </c>
      <c r="K25" s="12">
        <v>1978.6299999999669</v>
      </c>
      <c r="L25" s="13">
        <v>4.5000000000000005E-3</v>
      </c>
      <c r="M25" s="12">
        <f t="shared" si="6"/>
        <v>1969.7261649999671</v>
      </c>
      <c r="N25" s="12">
        <f t="shared" si="2"/>
        <v>5395.2124109999149</v>
      </c>
      <c r="O25" s="14">
        <f t="shared" si="7"/>
        <v>1.6230378253162921E-2</v>
      </c>
      <c r="P25" s="15">
        <v>120371000</v>
      </c>
      <c r="Q25" s="15">
        <f t="shared" si="8"/>
        <v>30092750</v>
      </c>
      <c r="R25" s="16">
        <f t="shared" si="9"/>
        <v>24074200</v>
      </c>
      <c r="S25" s="16">
        <f t="shared" si="3"/>
        <v>6018550</v>
      </c>
      <c r="T25" s="11">
        <f t="shared" si="10"/>
        <v>28869138.537240159</v>
      </c>
      <c r="U25" s="17">
        <v>0</v>
      </c>
      <c r="V25" s="17">
        <v>1</v>
      </c>
      <c r="W25" s="17">
        <v>1</v>
      </c>
      <c r="X25" s="17">
        <v>0</v>
      </c>
      <c r="Y25" s="17">
        <v>1</v>
      </c>
      <c r="Z25" s="17">
        <f t="shared" si="11"/>
        <v>3</v>
      </c>
      <c r="AA25" s="11">
        <f t="shared" si="12"/>
        <v>3611130.0000000005</v>
      </c>
      <c r="AB25" s="18">
        <f t="shared" si="4"/>
        <v>32480268.537240159</v>
      </c>
      <c r="AC25" s="19">
        <f t="shared" si="5"/>
        <v>1.0793386625429766</v>
      </c>
    </row>
    <row r="26" spans="1:29" s="20" customFormat="1" x14ac:dyDescent="0.25">
      <c r="A26" s="21">
        <v>24</v>
      </c>
      <c r="B26" s="22" t="s">
        <v>75</v>
      </c>
      <c r="C26" s="24" t="s">
        <v>76</v>
      </c>
      <c r="D26" s="11">
        <v>2</v>
      </c>
      <c r="E26" s="12">
        <v>1616.390000000004</v>
      </c>
      <c r="F26" s="58">
        <v>8.2200000000000009E-2</v>
      </c>
      <c r="G26" s="12">
        <f t="shared" si="0"/>
        <v>1483.5227420000035</v>
      </c>
      <c r="H26" s="12">
        <v>2083.4400000000037</v>
      </c>
      <c r="I26" s="13">
        <v>2.9300000000000003E-2</v>
      </c>
      <c r="J26" s="12">
        <f t="shared" si="1"/>
        <v>2022.3952080000035</v>
      </c>
      <c r="K26" s="12">
        <v>2187.0299999999997</v>
      </c>
      <c r="L26" s="13">
        <v>3.0899999999999997E-2</v>
      </c>
      <c r="M26" s="12">
        <f t="shared" si="6"/>
        <v>2119.4507729999996</v>
      </c>
      <c r="N26" s="12">
        <f t="shared" si="2"/>
        <v>5625.3687230000069</v>
      </c>
      <c r="O26" s="14">
        <f t="shared" si="7"/>
        <v>1.6922755812477989E-2</v>
      </c>
      <c r="P26" s="15">
        <v>120172000</v>
      </c>
      <c r="Q26" s="15">
        <f t="shared" si="8"/>
        <v>30043000</v>
      </c>
      <c r="R26" s="16">
        <f t="shared" si="9"/>
        <v>24034400</v>
      </c>
      <c r="S26" s="16">
        <f t="shared" si="3"/>
        <v>6008600</v>
      </c>
      <c r="T26" s="11">
        <f t="shared" si="10"/>
        <v>30100677.529626094</v>
      </c>
      <c r="U26" s="17">
        <v>1</v>
      </c>
      <c r="V26" s="17">
        <v>1</v>
      </c>
      <c r="W26" s="17">
        <v>1</v>
      </c>
      <c r="X26" s="17">
        <v>1</v>
      </c>
      <c r="Y26" s="17">
        <v>1</v>
      </c>
      <c r="Z26" s="17">
        <f t="shared" si="11"/>
        <v>5</v>
      </c>
      <c r="AA26" s="11">
        <f t="shared" si="12"/>
        <v>6008600</v>
      </c>
      <c r="AB26" s="18">
        <f t="shared" si="4"/>
        <v>36109277.529626094</v>
      </c>
      <c r="AC26" s="19">
        <f t="shared" si="5"/>
        <v>1.201919832560866</v>
      </c>
    </row>
    <row r="27" spans="1:29" s="20" customFormat="1" x14ac:dyDescent="0.25">
      <c r="A27" s="21">
        <v>25</v>
      </c>
      <c r="B27" s="22" t="s">
        <v>77</v>
      </c>
      <c r="C27" s="24" t="s">
        <v>78</v>
      </c>
      <c r="D27" s="11">
        <v>2</v>
      </c>
      <c r="E27" s="12">
        <v>1475.0099999999939</v>
      </c>
      <c r="F27" s="58">
        <v>2.9600000000000001E-2</v>
      </c>
      <c r="G27" s="12">
        <f t="shared" si="0"/>
        <v>1431.3497039999941</v>
      </c>
      <c r="H27" s="12">
        <v>1490.9399999999987</v>
      </c>
      <c r="I27" s="13">
        <v>2.0199999999999999E-2</v>
      </c>
      <c r="J27" s="12">
        <f t="shared" si="1"/>
        <v>1460.8230119999987</v>
      </c>
      <c r="K27" s="12">
        <v>1707.0599999999929</v>
      </c>
      <c r="L27" s="13">
        <v>2.2599999999999999E-2</v>
      </c>
      <c r="M27" s="12">
        <f t="shared" si="6"/>
        <v>1668.4804439999932</v>
      </c>
      <c r="N27" s="12">
        <f t="shared" si="2"/>
        <v>4560.6531599999862</v>
      </c>
      <c r="O27" s="14">
        <f t="shared" si="7"/>
        <v>1.3719779728665758E-2</v>
      </c>
      <c r="P27" s="15">
        <v>100778000</v>
      </c>
      <c r="Q27" s="15">
        <f t="shared" si="8"/>
        <v>25194500</v>
      </c>
      <c r="R27" s="16">
        <f t="shared" si="9"/>
        <v>20155600</v>
      </c>
      <c r="S27" s="16">
        <f t="shared" si="3"/>
        <v>5038900</v>
      </c>
      <c r="T27" s="11">
        <f t="shared" si="10"/>
        <v>24403511.459142029</v>
      </c>
      <c r="U27" s="17">
        <v>1</v>
      </c>
      <c r="V27" s="17">
        <v>1</v>
      </c>
      <c r="W27" s="17">
        <v>0</v>
      </c>
      <c r="X27" s="17">
        <v>0</v>
      </c>
      <c r="Y27" s="17">
        <v>1</v>
      </c>
      <c r="Z27" s="17">
        <f t="shared" si="11"/>
        <v>3</v>
      </c>
      <c r="AA27" s="11">
        <f t="shared" si="12"/>
        <v>3023340.0000000005</v>
      </c>
      <c r="AB27" s="18">
        <f t="shared" si="4"/>
        <v>27426851.459142029</v>
      </c>
      <c r="AC27" s="19">
        <f t="shared" si="5"/>
        <v>1.0886047136931485</v>
      </c>
    </row>
    <row r="28" spans="1:29" s="20" customFormat="1" x14ac:dyDescent="0.25">
      <c r="A28" s="21">
        <v>26</v>
      </c>
      <c r="B28" s="22" t="s">
        <v>79</v>
      </c>
      <c r="C28" s="24" t="s">
        <v>80</v>
      </c>
      <c r="D28" s="11">
        <v>2</v>
      </c>
      <c r="E28" s="12">
        <v>2567.2299999999377</v>
      </c>
      <c r="F28" s="59">
        <v>0.28600000000000003</v>
      </c>
      <c r="G28" s="12">
        <f t="shared" si="0"/>
        <v>1833.0022199999555</v>
      </c>
      <c r="H28" s="12">
        <v>2411.9099999999285</v>
      </c>
      <c r="I28" s="13">
        <v>0.24210000000000001</v>
      </c>
      <c r="J28" s="12">
        <f t="shared" si="1"/>
        <v>1827.9865889999458</v>
      </c>
      <c r="K28" s="12">
        <v>3410.6599999999185</v>
      </c>
      <c r="L28" s="13">
        <v>0.19670000000000001</v>
      </c>
      <c r="M28" s="12">
        <f t="shared" si="6"/>
        <v>2739.7831779999347</v>
      </c>
      <c r="N28" s="12">
        <f t="shared" si="2"/>
        <v>6400.7719869998364</v>
      </c>
      <c r="O28" s="14">
        <f t="shared" si="7"/>
        <v>1.9255395811562277E-2</v>
      </c>
      <c r="P28" s="15">
        <v>165990000</v>
      </c>
      <c r="Q28" s="15">
        <f t="shared" si="8"/>
        <v>41497500</v>
      </c>
      <c r="R28" s="16">
        <f t="shared" si="9"/>
        <v>33198000</v>
      </c>
      <c r="S28" s="16">
        <f t="shared" si="3"/>
        <v>8299500</v>
      </c>
      <c r="T28" s="11">
        <f t="shared" si="10"/>
        <v>34249767.97229331</v>
      </c>
      <c r="U28" s="17">
        <v>0</v>
      </c>
      <c r="V28" s="17">
        <v>1</v>
      </c>
      <c r="W28" s="17">
        <v>0</v>
      </c>
      <c r="X28" s="17">
        <v>0</v>
      </c>
      <c r="Y28" s="17">
        <v>1</v>
      </c>
      <c r="Z28" s="17">
        <f t="shared" si="11"/>
        <v>2</v>
      </c>
      <c r="AA28" s="11">
        <f t="shared" si="12"/>
        <v>3319800</v>
      </c>
      <c r="AB28" s="18">
        <f t="shared" si="4"/>
        <v>37569567.97229331</v>
      </c>
      <c r="AC28" s="19">
        <f t="shared" si="5"/>
        <v>0.90534533338859713</v>
      </c>
    </row>
    <row r="29" spans="1:29" s="20" customFormat="1" x14ac:dyDescent="0.25">
      <c r="A29" s="21">
        <v>27</v>
      </c>
      <c r="B29" s="22" t="s">
        <v>81</v>
      </c>
      <c r="C29" s="23" t="s">
        <v>82</v>
      </c>
      <c r="D29" s="11">
        <v>2</v>
      </c>
      <c r="E29" s="12">
        <v>987.1300000000009</v>
      </c>
      <c r="F29" s="58">
        <v>0.1724</v>
      </c>
      <c r="G29" s="12">
        <f t="shared" si="0"/>
        <v>816.94878800000072</v>
      </c>
      <c r="H29" s="12">
        <v>911.4700000000006</v>
      </c>
      <c r="I29" s="13">
        <v>9.5500000000000002E-2</v>
      </c>
      <c r="J29" s="12">
        <f t="shared" si="1"/>
        <v>824.42461500000047</v>
      </c>
      <c r="K29" s="12">
        <v>1087.7600000000023</v>
      </c>
      <c r="L29" s="13">
        <v>0.1079</v>
      </c>
      <c r="M29" s="12">
        <f t="shared" si="6"/>
        <v>970.39069600000198</v>
      </c>
      <c r="N29" s="12">
        <f t="shared" si="2"/>
        <v>2611.7640990000032</v>
      </c>
      <c r="O29" s="14">
        <f t="shared" si="7"/>
        <v>7.8569509419824726E-3</v>
      </c>
      <c r="P29" s="15">
        <v>95019000</v>
      </c>
      <c r="Q29" s="15">
        <f t="shared" si="8"/>
        <v>23754750</v>
      </c>
      <c r="R29" s="16">
        <f t="shared" si="9"/>
        <v>19003800</v>
      </c>
      <c r="S29" s="16">
        <f t="shared" si="3"/>
        <v>4750950</v>
      </c>
      <c r="T29" s="11">
        <f t="shared" si="10"/>
        <v>13975238.388556285</v>
      </c>
      <c r="U29" s="17">
        <v>1</v>
      </c>
      <c r="V29" s="17">
        <v>0</v>
      </c>
      <c r="W29" s="17">
        <v>0</v>
      </c>
      <c r="X29" s="17">
        <v>1</v>
      </c>
      <c r="Y29" s="17">
        <v>0</v>
      </c>
      <c r="Z29" s="17">
        <f t="shared" si="11"/>
        <v>2</v>
      </c>
      <c r="AA29" s="11">
        <f t="shared" si="12"/>
        <v>1900380</v>
      </c>
      <c r="AB29" s="18">
        <f t="shared" si="4"/>
        <v>15875618.388556285</v>
      </c>
      <c r="AC29" s="19">
        <f t="shared" si="5"/>
        <v>0.66831342735900334</v>
      </c>
    </row>
    <row r="30" spans="1:29" s="20" customFormat="1" x14ac:dyDescent="0.25">
      <c r="A30" s="21">
        <v>28</v>
      </c>
      <c r="B30" s="22" t="s">
        <v>83</v>
      </c>
      <c r="C30" s="23" t="s">
        <v>84</v>
      </c>
      <c r="D30" s="11">
        <v>2</v>
      </c>
      <c r="E30" s="12">
        <v>1287.6999999999859</v>
      </c>
      <c r="F30" s="58">
        <v>2.9300000000000003E-2</v>
      </c>
      <c r="G30" s="12">
        <f t="shared" si="0"/>
        <v>1249.9703899999863</v>
      </c>
      <c r="H30" s="12">
        <v>1383.2399999999811</v>
      </c>
      <c r="I30" s="13">
        <v>8.8000000000000005E-3</v>
      </c>
      <c r="J30" s="12">
        <f t="shared" si="1"/>
        <v>1371.0674879999813</v>
      </c>
      <c r="K30" s="12">
        <v>1677.9799999999832</v>
      </c>
      <c r="L30" s="13">
        <v>3.0899999999999997E-2</v>
      </c>
      <c r="M30" s="12">
        <f t="shared" si="6"/>
        <v>1626.1304179999836</v>
      </c>
      <c r="N30" s="12">
        <f t="shared" si="2"/>
        <v>4247.1682959999507</v>
      </c>
      <c r="O30" s="14">
        <f t="shared" si="7"/>
        <v>1.2776725492471388E-2</v>
      </c>
      <c r="P30" s="15">
        <v>105765000</v>
      </c>
      <c r="Q30" s="15">
        <f t="shared" si="8"/>
        <v>26441250</v>
      </c>
      <c r="R30" s="16">
        <f t="shared" si="9"/>
        <v>21153000</v>
      </c>
      <c r="S30" s="16">
        <f t="shared" si="3"/>
        <v>5288250</v>
      </c>
      <c r="T30" s="11">
        <f t="shared" si="10"/>
        <v>22726091.317222606</v>
      </c>
      <c r="U30" s="17">
        <v>0</v>
      </c>
      <c r="V30" s="17">
        <v>1</v>
      </c>
      <c r="W30" s="17">
        <v>1</v>
      </c>
      <c r="X30" s="17">
        <v>1</v>
      </c>
      <c r="Y30" s="17">
        <v>1</v>
      </c>
      <c r="Z30" s="17">
        <f t="shared" si="11"/>
        <v>4</v>
      </c>
      <c r="AA30" s="11">
        <f t="shared" si="12"/>
        <v>4230600</v>
      </c>
      <c r="AB30" s="18">
        <f t="shared" si="4"/>
        <v>26956691.317222606</v>
      </c>
      <c r="AC30" s="19">
        <f t="shared" si="5"/>
        <v>1.0194938332046559</v>
      </c>
    </row>
    <row r="31" spans="1:29" s="20" customFormat="1" x14ac:dyDescent="0.25">
      <c r="A31" s="21">
        <v>29</v>
      </c>
      <c r="B31" s="22" t="s">
        <v>85</v>
      </c>
      <c r="C31" s="23" t="s">
        <v>86</v>
      </c>
      <c r="D31" s="11">
        <v>2</v>
      </c>
      <c r="E31" s="12">
        <v>1068.7799999999968</v>
      </c>
      <c r="F31" s="58">
        <v>0.1923</v>
      </c>
      <c r="G31" s="12">
        <f t="shared" si="0"/>
        <v>863.25360599999738</v>
      </c>
      <c r="H31" s="12">
        <v>1153.6599999999994</v>
      </c>
      <c r="I31" s="13">
        <v>0.2162</v>
      </c>
      <c r="J31" s="12">
        <f t="shared" si="1"/>
        <v>904.23870799999963</v>
      </c>
      <c r="K31" s="12">
        <v>1493.4000000000037</v>
      </c>
      <c r="L31" s="13">
        <v>0.18770000000000001</v>
      </c>
      <c r="M31" s="12">
        <f t="shared" si="6"/>
        <v>1213.0888200000031</v>
      </c>
      <c r="N31" s="12">
        <f t="shared" si="2"/>
        <v>2980.581134</v>
      </c>
      <c r="O31" s="14">
        <f t="shared" si="7"/>
        <v>8.9664605457295769E-3</v>
      </c>
      <c r="P31" s="15">
        <v>93930000</v>
      </c>
      <c r="Q31" s="15">
        <f t="shared" si="8"/>
        <v>23482500</v>
      </c>
      <c r="R31" s="16">
        <f t="shared" si="9"/>
        <v>18786000</v>
      </c>
      <c r="S31" s="16">
        <f t="shared" si="3"/>
        <v>4696500</v>
      </c>
      <c r="T31" s="11">
        <f t="shared" si="10"/>
        <v>15948734.382263737</v>
      </c>
      <c r="U31" s="17">
        <v>0</v>
      </c>
      <c r="V31" s="17">
        <v>0</v>
      </c>
      <c r="W31" s="17">
        <v>1</v>
      </c>
      <c r="X31" s="17">
        <v>0</v>
      </c>
      <c r="Y31" s="17">
        <v>0</v>
      </c>
      <c r="Z31" s="17">
        <f t="shared" si="11"/>
        <v>1</v>
      </c>
      <c r="AA31" s="11">
        <f t="shared" si="12"/>
        <v>939300</v>
      </c>
      <c r="AB31" s="18">
        <f t="shared" si="4"/>
        <v>16888034.382263735</v>
      </c>
      <c r="AC31" s="19">
        <f t="shared" si="5"/>
        <v>0.7191753170345464</v>
      </c>
    </row>
    <row r="32" spans="1:29" s="20" customFormat="1" x14ac:dyDescent="0.25">
      <c r="A32" s="21">
        <v>30</v>
      </c>
      <c r="B32" s="22" t="s">
        <v>87</v>
      </c>
      <c r="C32" s="23" t="s">
        <v>88</v>
      </c>
      <c r="D32" s="11">
        <v>2</v>
      </c>
      <c r="E32" s="12">
        <v>875.6800000000012</v>
      </c>
      <c r="F32" s="58">
        <v>0.14419999999999999</v>
      </c>
      <c r="G32" s="12">
        <f t="shared" si="0"/>
        <v>749.40694400000098</v>
      </c>
      <c r="H32" s="12">
        <v>763.31999999999914</v>
      </c>
      <c r="I32" s="13">
        <v>0.214</v>
      </c>
      <c r="J32" s="12">
        <f t="shared" si="1"/>
        <v>599.96951999999931</v>
      </c>
      <c r="K32" s="12">
        <v>1297.5299999999922</v>
      </c>
      <c r="L32" s="13">
        <v>0.1782</v>
      </c>
      <c r="M32" s="12">
        <f t="shared" si="6"/>
        <v>1066.3101539999936</v>
      </c>
      <c r="N32" s="12">
        <f t="shared" si="2"/>
        <v>2415.6866179999943</v>
      </c>
      <c r="O32" s="14">
        <f t="shared" si="7"/>
        <v>7.2670924820877111E-3</v>
      </c>
      <c r="P32" s="15">
        <v>76595000</v>
      </c>
      <c r="Q32" s="15">
        <f t="shared" si="8"/>
        <v>19148750</v>
      </c>
      <c r="R32" s="16">
        <f t="shared" si="9"/>
        <v>15319000</v>
      </c>
      <c r="S32" s="16">
        <f t="shared" si="3"/>
        <v>3829750</v>
      </c>
      <c r="T32" s="11">
        <f t="shared" si="10"/>
        <v>12926051.158878105</v>
      </c>
      <c r="U32" s="17">
        <v>1</v>
      </c>
      <c r="V32" s="17">
        <v>0</v>
      </c>
      <c r="W32" s="17">
        <v>0</v>
      </c>
      <c r="X32" s="17">
        <v>0</v>
      </c>
      <c r="Y32" s="17">
        <v>1</v>
      </c>
      <c r="Z32" s="17">
        <f t="shared" si="11"/>
        <v>2</v>
      </c>
      <c r="AA32" s="11">
        <f t="shared" si="12"/>
        <v>1531900</v>
      </c>
      <c r="AB32" s="18">
        <f t="shared" si="4"/>
        <v>14457951.158878105</v>
      </c>
      <c r="AC32" s="19">
        <f t="shared" si="5"/>
        <v>0.75503367890217921</v>
      </c>
    </row>
    <row r="33" spans="1:29" s="20" customFormat="1" x14ac:dyDescent="0.25">
      <c r="A33" s="21">
        <v>31</v>
      </c>
      <c r="B33" s="22" t="s">
        <v>89</v>
      </c>
      <c r="C33" s="23" t="s">
        <v>90</v>
      </c>
      <c r="D33" s="11">
        <v>2</v>
      </c>
      <c r="E33" s="12">
        <v>3120.8999999999955</v>
      </c>
      <c r="F33" s="58">
        <v>0.1084</v>
      </c>
      <c r="G33" s="12">
        <f t="shared" si="0"/>
        <v>2782.5944399999958</v>
      </c>
      <c r="H33" s="12">
        <v>3421.9500000000053</v>
      </c>
      <c r="I33" s="13">
        <v>0.1229</v>
      </c>
      <c r="J33" s="12">
        <f t="shared" si="1"/>
        <v>3001.3923450000048</v>
      </c>
      <c r="K33" s="12">
        <v>4257.4699999999939</v>
      </c>
      <c r="L33" s="13">
        <v>9.4299999999999995E-2</v>
      </c>
      <c r="M33" s="12">
        <f t="shared" si="6"/>
        <v>3855.9905789999943</v>
      </c>
      <c r="N33" s="12">
        <f t="shared" si="2"/>
        <v>9639.9773639999949</v>
      </c>
      <c r="O33" s="14">
        <f t="shared" si="7"/>
        <v>2.8999873786368858E-2</v>
      </c>
      <c r="P33" s="15">
        <v>276450000</v>
      </c>
      <c r="Q33" s="15">
        <f t="shared" si="8"/>
        <v>69112500</v>
      </c>
      <c r="R33" s="16">
        <f t="shared" si="9"/>
        <v>55290000</v>
      </c>
      <c r="S33" s="16">
        <f t="shared" si="3"/>
        <v>13822500</v>
      </c>
      <c r="T33" s="11">
        <f t="shared" si="10"/>
        <v>51582369.852533221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f t="shared" si="11"/>
        <v>0</v>
      </c>
      <c r="AA33" s="11">
        <f t="shared" si="12"/>
        <v>0</v>
      </c>
      <c r="AB33" s="18">
        <f t="shared" si="4"/>
        <v>51582369.852533221</v>
      </c>
      <c r="AC33" s="19">
        <f t="shared" si="5"/>
        <v>0.74635369654596806</v>
      </c>
    </row>
    <row r="34" spans="1:29" s="20" customFormat="1" x14ac:dyDescent="0.25">
      <c r="A34" s="21">
        <v>32</v>
      </c>
      <c r="B34" s="22" t="s">
        <v>91</v>
      </c>
      <c r="C34" s="23" t="s">
        <v>92</v>
      </c>
      <c r="D34" s="11">
        <v>2</v>
      </c>
      <c r="E34" s="12">
        <v>1655.5899999999831</v>
      </c>
      <c r="F34" s="58">
        <v>0.17050000000000001</v>
      </c>
      <c r="G34" s="12">
        <f t="shared" si="0"/>
        <v>1373.3119049999859</v>
      </c>
      <c r="H34" s="12">
        <v>1458.4500000000075</v>
      </c>
      <c r="I34" s="13">
        <v>0.19940000000000002</v>
      </c>
      <c r="J34" s="12">
        <f t="shared" si="1"/>
        <v>1167.635070000006</v>
      </c>
      <c r="K34" s="12">
        <v>1999.1899999999737</v>
      </c>
      <c r="L34" s="13">
        <v>0.10679999999999999</v>
      </c>
      <c r="M34" s="12">
        <f t="shared" si="6"/>
        <v>1785.6765079999764</v>
      </c>
      <c r="N34" s="12">
        <f t="shared" si="2"/>
        <v>4326.6234829999685</v>
      </c>
      <c r="O34" s="14">
        <f t="shared" si="7"/>
        <v>1.3015749953594889E-2</v>
      </c>
      <c r="P34" s="15">
        <v>119098000</v>
      </c>
      <c r="Q34" s="15">
        <f t="shared" si="8"/>
        <v>29774500</v>
      </c>
      <c r="R34" s="16">
        <f t="shared" si="9"/>
        <v>23819600</v>
      </c>
      <c r="S34" s="16">
        <f t="shared" si="3"/>
        <v>5954900</v>
      </c>
      <c r="T34" s="11">
        <f t="shared" si="10"/>
        <v>23151246.552321259</v>
      </c>
      <c r="U34" s="17">
        <v>0</v>
      </c>
      <c r="V34" s="17">
        <v>1</v>
      </c>
      <c r="W34" s="17">
        <v>1</v>
      </c>
      <c r="X34" s="17">
        <v>0</v>
      </c>
      <c r="Y34" s="17">
        <v>1</v>
      </c>
      <c r="Z34" s="17">
        <f t="shared" si="11"/>
        <v>3</v>
      </c>
      <c r="AA34" s="11">
        <f t="shared" si="12"/>
        <v>3572940.0000000005</v>
      </c>
      <c r="AB34" s="18">
        <f t="shared" si="4"/>
        <v>26724186.552321259</v>
      </c>
      <c r="AC34" s="19">
        <f t="shared" si="5"/>
        <v>0.89755282380296086</v>
      </c>
    </row>
    <row r="35" spans="1:29" s="20" customFormat="1" x14ac:dyDescent="0.25">
      <c r="A35" s="21">
        <v>33</v>
      </c>
      <c r="B35" s="22" t="s">
        <v>93</v>
      </c>
      <c r="C35" s="24" t="s">
        <v>94</v>
      </c>
      <c r="D35" s="11">
        <v>2</v>
      </c>
      <c r="E35" s="12">
        <v>1415.2999999999911</v>
      </c>
      <c r="F35" s="58">
        <v>0.13949999999999999</v>
      </c>
      <c r="G35" s="12">
        <f t="shared" si="0"/>
        <v>1217.8656499999925</v>
      </c>
      <c r="H35" s="12">
        <v>1689.3899999999867</v>
      </c>
      <c r="I35" s="13">
        <v>0.11789999999999999</v>
      </c>
      <c r="J35" s="12">
        <f t="shared" si="1"/>
        <v>1490.2109189999883</v>
      </c>
      <c r="K35" s="12">
        <v>1673.4999999999843</v>
      </c>
      <c r="L35" s="13">
        <v>8.7499999999999994E-2</v>
      </c>
      <c r="M35" s="12">
        <f t="shared" si="6"/>
        <v>1527.0687499999856</v>
      </c>
      <c r="N35" s="12">
        <f t="shared" si="2"/>
        <v>4235.1453189999665</v>
      </c>
      <c r="O35" s="14">
        <f t="shared" si="7"/>
        <v>1.2740556858213176E-2</v>
      </c>
      <c r="P35" s="15">
        <v>104387000</v>
      </c>
      <c r="Q35" s="15">
        <f t="shared" si="8"/>
        <v>26096750</v>
      </c>
      <c r="R35" s="16">
        <f t="shared" si="9"/>
        <v>20877400</v>
      </c>
      <c r="S35" s="16">
        <f t="shared" si="3"/>
        <v>5219350</v>
      </c>
      <c r="T35" s="11">
        <f t="shared" si="10"/>
        <v>22661757.800355885</v>
      </c>
      <c r="U35" s="17">
        <v>1</v>
      </c>
      <c r="V35" s="17">
        <v>1</v>
      </c>
      <c r="W35" s="17">
        <v>1</v>
      </c>
      <c r="X35" s="17">
        <v>0</v>
      </c>
      <c r="Y35" s="17">
        <v>0</v>
      </c>
      <c r="Z35" s="17">
        <f t="shared" si="11"/>
        <v>3</v>
      </c>
      <c r="AA35" s="11">
        <f t="shared" si="12"/>
        <v>3131610.0000000005</v>
      </c>
      <c r="AB35" s="18">
        <f t="shared" si="4"/>
        <v>25793367.800355885</v>
      </c>
      <c r="AC35" s="19">
        <f t="shared" si="5"/>
        <v>0.98837471334000926</v>
      </c>
    </row>
    <row r="36" spans="1:29" s="20" customFormat="1" x14ac:dyDescent="0.25">
      <c r="A36" s="21">
        <v>34</v>
      </c>
      <c r="B36" s="22" t="s">
        <v>95</v>
      </c>
      <c r="C36" s="24" t="s">
        <v>96</v>
      </c>
      <c r="D36" s="11">
        <v>2</v>
      </c>
      <c r="E36" s="12">
        <v>1947.6400000000199</v>
      </c>
      <c r="F36" s="58">
        <v>3.7699999999999997E-2</v>
      </c>
      <c r="G36" s="12">
        <f t="shared" si="0"/>
        <v>1874.2139720000191</v>
      </c>
      <c r="H36" s="12">
        <v>2063.9500000000235</v>
      </c>
      <c r="I36" s="13">
        <v>7.2700000000000001E-2</v>
      </c>
      <c r="J36" s="12">
        <f t="shared" si="1"/>
        <v>1913.9008350000217</v>
      </c>
      <c r="K36" s="12">
        <v>2460.110000000026</v>
      </c>
      <c r="L36" s="13">
        <v>5.4199999999999998E-2</v>
      </c>
      <c r="M36" s="12">
        <f t="shared" si="6"/>
        <v>2326.7720380000246</v>
      </c>
      <c r="N36" s="12">
        <f t="shared" si="2"/>
        <v>6114.8868450000655</v>
      </c>
      <c r="O36" s="14">
        <f t="shared" si="7"/>
        <v>1.8395369618310783E-2</v>
      </c>
      <c r="P36" s="15">
        <v>129051000</v>
      </c>
      <c r="Q36" s="15">
        <f t="shared" si="8"/>
        <v>32262750</v>
      </c>
      <c r="R36" s="16">
        <f t="shared" si="9"/>
        <v>25810200</v>
      </c>
      <c r="S36" s="16">
        <f t="shared" si="3"/>
        <v>6452550</v>
      </c>
      <c r="T36" s="11">
        <f t="shared" si="10"/>
        <v>32720030.653091013</v>
      </c>
      <c r="U36" s="17">
        <v>0</v>
      </c>
      <c r="V36" s="17">
        <v>1</v>
      </c>
      <c r="W36" s="17">
        <v>1</v>
      </c>
      <c r="X36" s="17">
        <v>1</v>
      </c>
      <c r="Y36" s="17">
        <v>1</v>
      </c>
      <c r="Z36" s="17">
        <f t="shared" si="11"/>
        <v>4</v>
      </c>
      <c r="AA36" s="11">
        <f t="shared" si="12"/>
        <v>5162040</v>
      </c>
      <c r="AB36" s="18">
        <f t="shared" si="4"/>
        <v>37882070.653091013</v>
      </c>
      <c r="AC36" s="19">
        <f t="shared" si="5"/>
        <v>1.17417364152439</v>
      </c>
    </row>
    <row r="37" spans="1:29" s="20" customFormat="1" x14ac:dyDescent="0.25">
      <c r="A37" s="21">
        <v>35</v>
      </c>
      <c r="B37" s="22" t="s">
        <v>97</v>
      </c>
      <c r="C37" s="24" t="s">
        <v>98</v>
      </c>
      <c r="D37" s="11">
        <v>2</v>
      </c>
      <c r="E37" s="12">
        <v>1381.2300000000027</v>
      </c>
      <c r="F37" s="58">
        <v>0.18</v>
      </c>
      <c r="G37" s="12">
        <f t="shared" si="0"/>
        <v>1132.6086000000023</v>
      </c>
      <c r="H37" s="12">
        <v>1313.5400000000034</v>
      </c>
      <c r="I37" s="13">
        <v>7.2400000000000006E-2</v>
      </c>
      <c r="J37" s="12">
        <f t="shared" si="1"/>
        <v>1218.4397040000031</v>
      </c>
      <c r="K37" s="12">
        <v>1627.360000000004</v>
      </c>
      <c r="L37" s="13">
        <v>8.3699999999999997E-2</v>
      </c>
      <c r="M37" s="12">
        <f t="shared" si="6"/>
        <v>1491.1499680000036</v>
      </c>
      <c r="N37" s="12">
        <f t="shared" si="2"/>
        <v>3842.1982720000087</v>
      </c>
      <c r="O37" s="14">
        <f t="shared" si="7"/>
        <v>1.1558457114879676E-2</v>
      </c>
      <c r="P37" s="15">
        <v>100768000</v>
      </c>
      <c r="Q37" s="15">
        <f t="shared" si="8"/>
        <v>25192000</v>
      </c>
      <c r="R37" s="16">
        <f t="shared" si="9"/>
        <v>20153600</v>
      </c>
      <c r="S37" s="16">
        <f t="shared" si="3"/>
        <v>5038400</v>
      </c>
      <c r="T37" s="11">
        <f t="shared" si="10"/>
        <v>20559144.988576196</v>
      </c>
      <c r="U37" s="17">
        <v>0</v>
      </c>
      <c r="V37" s="17">
        <v>1</v>
      </c>
      <c r="W37" s="17">
        <v>0</v>
      </c>
      <c r="X37" s="17">
        <v>1</v>
      </c>
      <c r="Y37" s="17">
        <v>1</v>
      </c>
      <c r="Z37" s="17">
        <f t="shared" si="11"/>
        <v>3</v>
      </c>
      <c r="AA37" s="11">
        <f t="shared" si="12"/>
        <v>3023040.0000000005</v>
      </c>
      <c r="AB37" s="18">
        <f t="shared" si="4"/>
        <v>23582184.988576196</v>
      </c>
      <c r="AC37" s="19">
        <f t="shared" si="5"/>
        <v>0.93609816563100179</v>
      </c>
    </row>
    <row r="38" spans="1:29" s="20" customFormat="1" x14ac:dyDescent="0.25">
      <c r="A38" s="21">
        <v>36</v>
      </c>
      <c r="B38" s="22" t="s">
        <v>99</v>
      </c>
      <c r="C38" s="23" t="s">
        <v>100</v>
      </c>
      <c r="D38" s="11">
        <v>2</v>
      </c>
      <c r="E38" s="12">
        <v>1441.810000000004</v>
      </c>
      <c r="F38" s="58">
        <v>0.24909999999999999</v>
      </c>
      <c r="G38" s="12">
        <f t="shared" si="0"/>
        <v>1082.6551290000029</v>
      </c>
      <c r="H38" s="12">
        <v>1496.7600000000039</v>
      </c>
      <c r="I38" s="13">
        <v>0.25750000000000001</v>
      </c>
      <c r="J38" s="12">
        <f t="shared" si="1"/>
        <v>1111.3443000000027</v>
      </c>
      <c r="K38" s="12">
        <v>1989.3400000000092</v>
      </c>
      <c r="L38" s="13">
        <v>0.28110000000000002</v>
      </c>
      <c r="M38" s="12">
        <f t="shared" si="6"/>
        <v>1430.1365260000066</v>
      </c>
      <c r="N38" s="12">
        <f t="shared" si="2"/>
        <v>3624.1359550000125</v>
      </c>
      <c r="O38" s="14">
        <f t="shared" si="7"/>
        <v>1.0902461832755998E-2</v>
      </c>
      <c r="P38" s="15">
        <v>139972000</v>
      </c>
      <c r="Q38" s="15">
        <f t="shared" si="8"/>
        <v>34993000</v>
      </c>
      <c r="R38" s="16">
        <f t="shared" si="9"/>
        <v>27994400</v>
      </c>
      <c r="S38" s="16">
        <f t="shared" si="3"/>
        <v>6998600</v>
      </c>
      <c r="T38" s="11">
        <f t="shared" si="10"/>
        <v>19392319.521910697</v>
      </c>
      <c r="U38" s="17">
        <v>1</v>
      </c>
      <c r="V38" s="17">
        <v>0</v>
      </c>
      <c r="W38" s="17">
        <v>1</v>
      </c>
      <c r="X38" s="17">
        <v>1</v>
      </c>
      <c r="Y38" s="17">
        <v>1</v>
      </c>
      <c r="Z38" s="17">
        <f t="shared" si="11"/>
        <v>4</v>
      </c>
      <c r="AA38" s="11">
        <f t="shared" si="12"/>
        <v>5598880</v>
      </c>
      <c r="AB38" s="18">
        <f t="shared" si="4"/>
        <v>24991199.521910697</v>
      </c>
      <c r="AC38" s="19">
        <f t="shared" si="5"/>
        <v>0.71417710747608654</v>
      </c>
    </row>
    <row r="39" spans="1:29" s="20" customFormat="1" x14ac:dyDescent="0.25">
      <c r="A39" s="21">
        <v>37</v>
      </c>
      <c r="B39" s="22" t="s">
        <v>101</v>
      </c>
      <c r="C39" s="23" t="s">
        <v>102</v>
      </c>
      <c r="D39" s="11">
        <v>2</v>
      </c>
      <c r="E39" s="12">
        <v>2143.5800000000131</v>
      </c>
      <c r="F39" s="58">
        <v>0.1547</v>
      </c>
      <c r="G39" s="12">
        <f t="shared" si="0"/>
        <v>1811.968174000011</v>
      </c>
      <c r="H39" s="12">
        <v>2096.8600000000051</v>
      </c>
      <c r="I39" s="13">
        <v>0.1777</v>
      </c>
      <c r="J39" s="12">
        <f t="shared" si="1"/>
        <v>1724.2479780000042</v>
      </c>
      <c r="K39" s="12">
        <v>3083.600000000009</v>
      </c>
      <c r="L39" s="13">
        <v>0.1429</v>
      </c>
      <c r="M39" s="12">
        <f t="shared" si="6"/>
        <v>2642.9535600000077</v>
      </c>
      <c r="N39" s="12">
        <f t="shared" si="2"/>
        <v>6179.1697120000226</v>
      </c>
      <c r="O39" s="14">
        <f t="shared" si="7"/>
        <v>1.858875129953614E-2</v>
      </c>
      <c r="P39" s="15">
        <v>141941000</v>
      </c>
      <c r="Q39" s="15">
        <f t="shared" si="8"/>
        <v>35485250</v>
      </c>
      <c r="R39" s="16">
        <f t="shared" si="9"/>
        <v>28388200</v>
      </c>
      <c r="S39" s="16">
        <f t="shared" si="3"/>
        <v>7097050</v>
      </c>
      <c r="T39" s="11">
        <f t="shared" si="10"/>
        <v>33064000.612310622</v>
      </c>
      <c r="U39" s="17">
        <v>1</v>
      </c>
      <c r="V39" s="17">
        <v>0</v>
      </c>
      <c r="W39" s="17">
        <v>1</v>
      </c>
      <c r="X39" s="17">
        <v>0</v>
      </c>
      <c r="Y39" s="17">
        <v>1</v>
      </c>
      <c r="Z39" s="17">
        <f t="shared" si="11"/>
        <v>3</v>
      </c>
      <c r="AA39" s="11">
        <f t="shared" si="12"/>
        <v>4258230.0000000009</v>
      </c>
      <c r="AB39" s="18">
        <f t="shared" si="4"/>
        <v>37322230.612310626</v>
      </c>
      <c r="AC39" s="19">
        <f t="shared" si="5"/>
        <v>1.0517674417486316</v>
      </c>
    </row>
    <row r="40" spans="1:29" s="20" customFormat="1" x14ac:dyDescent="0.25">
      <c r="A40" s="21">
        <v>38</v>
      </c>
      <c r="B40" s="22" t="s">
        <v>103</v>
      </c>
      <c r="C40" s="24" t="s">
        <v>104</v>
      </c>
      <c r="D40" s="11">
        <v>2</v>
      </c>
      <c r="E40" s="12">
        <v>1769.0099999999538</v>
      </c>
      <c r="F40" s="58">
        <v>6.4000000000000003E-3</v>
      </c>
      <c r="G40" s="12">
        <f t="shared" si="0"/>
        <v>1757.6883359999542</v>
      </c>
      <c r="H40" s="12">
        <v>1824.6499999999608</v>
      </c>
      <c r="I40" s="13">
        <v>8.1000000000000013E-3</v>
      </c>
      <c r="J40" s="12">
        <f t="shared" si="1"/>
        <v>1809.8703349999612</v>
      </c>
      <c r="K40" s="12">
        <v>2211.9499999999498</v>
      </c>
      <c r="L40" s="13">
        <v>1.0700000000000001E-2</v>
      </c>
      <c r="M40" s="12">
        <f t="shared" si="6"/>
        <v>2188.2821349999504</v>
      </c>
      <c r="N40" s="12">
        <f t="shared" si="2"/>
        <v>5755.8408059998656</v>
      </c>
      <c r="O40" s="14">
        <f t="shared" si="7"/>
        <v>1.731525403075913E-2</v>
      </c>
      <c r="P40" s="15">
        <v>127858000</v>
      </c>
      <c r="Q40" s="15">
        <f t="shared" si="8"/>
        <v>31964500</v>
      </c>
      <c r="R40" s="16">
        <f t="shared" si="9"/>
        <v>25571600</v>
      </c>
      <c r="S40" s="16">
        <f t="shared" si="3"/>
        <v>6392900</v>
      </c>
      <c r="T40" s="11">
        <f t="shared" si="10"/>
        <v>30798818.094339676</v>
      </c>
      <c r="U40" s="17">
        <v>1</v>
      </c>
      <c r="V40" s="17">
        <v>1</v>
      </c>
      <c r="W40" s="17">
        <v>1</v>
      </c>
      <c r="X40" s="17">
        <v>1</v>
      </c>
      <c r="Y40" s="17">
        <v>1</v>
      </c>
      <c r="Z40" s="17">
        <f t="shared" si="11"/>
        <v>5</v>
      </c>
      <c r="AA40" s="11">
        <f t="shared" si="12"/>
        <v>6392900</v>
      </c>
      <c r="AB40" s="18">
        <f t="shared" si="4"/>
        <v>37191718.094339676</v>
      </c>
      <c r="AC40" s="19">
        <f t="shared" si="5"/>
        <v>1.1635319837425793</v>
      </c>
    </row>
    <row r="41" spans="1:29" s="20" customFormat="1" x14ac:dyDescent="0.25">
      <c r="A41" s="21">
        <v>39</v>
      </c>
      <c r="B41" s="22" t="s">
        <v>105</v>
      </c>
      <c r="C41" s="23" t="s">
        <v>106</v>
      </c>
      <c r="D41" s="11">
        <v>3</v>
      </c>
      <c r="E41" s="12">
        <v>5794.829999999939</v>
      </c>
      <c r="F41" s="58">
        <v>1.5E-3</v>
      </c>
      <c r="G41" s="12">
        <f t="shared" si="0"/>
        <v>5786.1377549999397</v>
      </c>
      <c r="H41" s="12">
        <v>6662.0599999999376</v>
      </c>
      <c r="I41" s="13">
        <v>1.5E-3</v>
      </c>
      <c r="J41" s="12">
        <f t="shared" si="1"/>
        <v>6652.0669099999377</v>
      </c>
      <c r="K41" s="12">
        <v>8535.95999999997</v>
      </c>
      <c r="L41" s="13">
        <v>1.2199999999999999E-2</v>
      </c>
      <c r="M41" s="12">
        <f t="shared" si="6"/>
        <v>8431.8212879999701</v>
      </c>
      <c r="N41" s="12">
        <f t="shared" si="2"/>
        <v>20870.025952999848</v>
      </c>
      <c r="O41" s="14">
        <f t="shared" si="7"/>
        <v>6.2783147273294607E-2</v>
      </c>
      <c r="P41" s="15">
        <v>514319000</v>
      </c>
      <c r="Q41" s="15">
        <f t="shared" si="8"/>
        <v>128579750</v>
      </c>
      <c r="R41" s="16">
        <f t="shared" si="9"/>
        <v>102863800</v>
      </c>
      <c r="S41" s="16">
        <f t="shared" si="3"/>
        <v>25715950</v>
      </c>
      <c r="T41" s="11">
        <f t="shared" si="10"/>
        <v>111673021.30395395</v>
      </c>
      <c r="U41" s="17">
        <v>1</v>
      </c>
      <c r="V41" s="17">
        <v>1</v>
      </c>
      <c r="W41" s="17">
        <v>1</v>
      </c>
      <c r="X41" s="17">
        <v>1</v>
      </c>
      <c r="Y41" s="17">
        <v>1</v>
      </c>
      <c r="Z41" s="17">
        <f t="shared" si="11"/>
        <v>5</v>
      </c>
      <c r="AA41" s="11">
        <f t="shared" si="12"/>
        <v>25715950</v>
      </c>
      <c r="AB41" s="18">
        <f t="shared" si="4"/>
        <v>137388971.30395395</v>
      </c>
      <c r="AC41" s="19">
        <f t="shared" si="5"/>
        <v>1.0685117314659107</v>
      </c>
    </row>
    <row r="42" spans="1:29" s="20" customFormat="1" x14ac:dyDescent="0.25">
      <c r="A42" s="21">
        <v>40</v>
      </c>
      <c r="B42" s="22" t="s">
        <v>107</v>
      </c>
      <c r="C42" s="25" t="s">
        <v>108</v>
      </c>
      <c r="D42" s="11">
        <v>3</v>
      </c>
      <c r="E42" s="12">
        <v>7831.719999999912</v>
      </c>
      <c r="F42" s="58">
        <v>2.3300000000000001E-2</v>
      </c>
      <c r="G42" s="12">
        <f t="shared" si="0"/>
        <v>7649.2409239999142</v>
      </c>
      <c r="H42" s="12">
        <v>8533.4199999999346</v>
      </c>
      <c r="I42" s="13">
        <v>2.1700000000000001E-2</v>
      </c>
      <c r="J42" s="12">
        <f t="shared" si="1"/>
        <v>8348.2447859999356</v>
      </c>
      <c r="K42" s="12">
        <v>10885.139999999941</v>
      </c>
      <c r="L42" s="13">
        <v>8.0000000000000002E-3</v>
      </c>
      <c r="M42" s="12">
        <f t="shared" si="6"/>
        <v>10798.058879999942</v>
      </c>
      <c r="N42" s="12">
        <f t="shared" si="2"/>
        <v>26795.544589999794</v>
      </c>
      <c r="O42" s="14">
        <f t="shared" si="7"/>
        <v>8.0608841888875335E-2</v>
      </c>
      <c r="P42" s="15">
        <v>560670000</v>
      </c>
      <c r="Q42" s="15">
        <f t="shared" si="8"/>
        <v>140167500</v>
      </c>
      <c r="R42" s="16">
        <f t="shared" si="9"/>
        <v>112134000</v>
      </c>
      <c r="S42" s="16">
        <f t="shared" si="3"/>
        <v>28033500</v>
      </c>
      <c r="T42" s="11">
        <f t="shared" si="10"/>
        <v>143379765.24748772</v>
      </c>
      <c r="U42" s="17">
        <v>0</v>
      </c>
      <c r="V42" s="17">
        <v>1</v>
      </c>
      <c r="W42" s="17">
        <v>1</v>
      </c>
      <c r="X42" s="17">
        <v>1</v>
      </c>
      <c r="Y42" s="17">
        <v>1</v>
      </c>
      <c r="Z42" s="17">
        <f t="shared" si="11"/>
        <v>4</v>
      </c>
      <c r="AA42" s="11">
        <f t="shared" si="12"/>
        <v>22426800</v>
      </c>
      <c r="AB42" s="18">
        <f t="shared" si="4"/>
        <v>165806565.24748772</v>
      </c>
      <c r="AC42" s="19">
        <f t="shared" si="5"/>
        <v>1.1829173328160074</v>
      </c>
    </row>
    <row r="43" spans="1:29" s="20" customFormat="1" x14ac:dyDescent="0.25">
      <c r="A43" s="21">
        <v>41</v>
      </c>
      <c r="B43" s="22" t="s">
        <v>109</v>
      </c>
      <c r="C43" s="23" t="s">
        <v>110</v>
      </c>
      <c r="D43" s="11">
        <v>3</v>
      </c>
      <c r="E43" s="12">
        <v>2496.9199999999901</v>
      </c>
      <c r="F43" s="58">
        <v>3.5000000000000003E-2</v>
      </c>
      <c r="G43" s="12">
        <f t="shared" si="0"/>
        <v>2409.5277999999903</v>
      </c>
      <c r="H43" s="12">
        <v>2137.7000000000066</v>
      </c>
      <c r="I43" s="13">
        <v>6.5799999999999997E-2</v>
      </c>
      <c r="J43" s="12">
        <f t="shared" si="1"/>
        <v>1997.0393400000062</v>
      </c>
      <c r="K43" s="12">
        <v>2471.1099999999947</v>
      </c>
      <c r="L43" s="13">
        <v>6.480000000000001E-2</v>
      </c>
      <c r="M43" s="12">
        <f t="shared" si="6"/>
        <v>2310.9820719999952</v>
      </c>
      <c r="N43" s="12">
        <f t="shared" si="2"/>
        <v>6717.5492119999917</v>
      </c>
      <c r="O43" s="14">
        <f t="shared" si="7"/>
        <v>2.0208354433405851E-2</v>
      </c>
      <c r="P43" s="15">
        <v>169222000</v>
      </c>
      <c r="Q43" s="15">
        <f t="shared" si="8"/>
        <v>42305500</v>
      </c>
      <c r="R43" s="16">
        <f t="shared" si="9"/>
        <v>33844400</v>
      </c>
      <c r="S43" s="16">
        <f t="shared" si="3"/>
        <v>8461100</v>
      </c>
      <c r="T43" s="11">
        <f t="shared" si="10"/>
        <v>35944805.145496488</v>
      </c>
      <c r="U43" s="17">
        <v>0</v>
      </c>
      <c r="V43" s="17">
        <v>1</v>
      </c>
      <c r="W43" s="17">
        <v>1</v>
      </c>
      <c r="X43" s="17">
        <v>0</v>
      </c>
      <c r="Y43" s="17">
        <v>0</v>
      </c>
      <c r="Z43" s="17">
        <f t="shared" si="11"/>
        <v>2</v>
      </c>
      <c r="AA43" s="11">
        <f t="shared" si="12"/>
        <v>3384440</v>
      </c>
      <c r="AB43" s="18">
        <f t="shared" si="4"/>
        <v>39329245.145496488</v>
      </c>
      <c r="AC43" s="19">
        <f t="shared" si="5"/>
        <v>0.92964851249829195</v>
      </c>
    </row>
    <row r="44" spans="1:29" s="20" customFormat="1" x14ac:dyDescent="0.25">
      <c r="A44" s="21">
        <v>42</v>
      </c>
      <c r="B44" s="22" t="s">
        <v>111</v>
      </c>
      <c r="C44" s="24" t="s">
        <v>112</v>
      </c>
      <c r="D44" s="11">
        <v>3</v>
      </c>
      <c r="E44" s="12">
        <v>2672.7500000000023</v>
      </c>
      <c r="F44" s="58">
        <v>0</v>
      </c>
      <c r="G44" s="12">
        <f t="shared" si="0"/>
        <v>2672.7500000000023</v>
      </c>
      <c r="H44" s="12">
        <v>3056.3600000000097</v>
      </c>
      <c r="I44" s="13">
        <v>0</v>
      </c>
      <c r="J44" s="12">
        <f t="shared" si="1"/>
        <v>3056.3600000000097</v>
      </c>
      <c r="K44" s="12">
        <v>4046.0800000000177</v>
      </c>
      <c r="L44" s="13">
        <v>0</v>
      </c>
      <c r="M44" s="12">
        <f t="shared" si="6"/>
        <v>4046.0800000000177</v>
      </c>
      <c r="N44" s="12">
        <f t="shared" si="2"/>
        <v>9775.1900000000296</v>
      </c>
      <c r="O44" s="14">
        <f t="shared" si="7"/>
        <v>2.940663297575934E-2</v>
      </c>
      <c r="P44" s="15">
        <v>167803000</v>
      </c>
      <c r="Q44" s="15">
        <f t="shared" si="8"/>
        <v>41950750</v>
      </c>
      <c r="R44" s="16">
        <f t="shared" si="9"/>
        <v>33560600</v>
      </c>
      <c r="S44" s="16">
        <f t="shared" si="3"/>
        <v>8390150</v>
      </c>
      <c r="T44" s="11">
        <f t="shared" si="10"/>
        <v>52305876.551307842</v>
      </c>
      <c r="U44" s="17">
        <v>1</v>
      </c>
      <c r="V44" s="17">
        <v>1</v>
      </c>
      <c r="W44" s="17">
        <v>1</v>
      </c>
      <c r="X44" s="17">
        <v>1</v>
      </c>
      <c r="Y44" s="17">
        <v>1</v>
      </c>
      <c r="Z44" s="17">
        <f t="shared" si="11"/>
        <v>5</v>
      </c>
      <c r="AA44" s="11">
        <f t="shared" si="12"/>
        <v>8390150</v>
      </c>
      <c r="AB44" s="18">
        <f t="shared" si="4"/>
        <v>60696026.551307842</v>
      </c>
      <c r="AC44" s="19">
        <f t="shared" si="5"/>
        <v>1.4468400815553439</v>
      </c>
    </row>
    <row r="45" spans="1:29" s="20" customFormat="1" x14ac:dyDescent="0.25">
      <c r="A45" s="21">
        <v>43</v>
      </c>
      <c r="B45" s="22" t="s">
        <v>113</v>
      </c>
      <c r="C45" s="23" t="s">
        <v>114</v>
      </c>
      <c r="D45" s="11">
        <v>3</v>
      </c>
      <c r="E45" s="12">
        <v>2579.9899999999966</v>
      </c>
      <c r="F45" s="58">
        <v>0</v>
      </c>
      <c r="G45" s="12">
        <f t="shared" si="0"/>
        <v>2579.9899999999966</v>
      </c>
      <c r="H45" s="12">
        <v>3177.4399999999769</v>
      </c>
      <c r="I45" s="13">
        <v>4.9100000000000005E-2</v>
      </c>
      <c r="J45" s="12">
        <f t="shared" si="1"/>
        <v>3021.4276959999779</v>
      </c>
      <c r="K45" s="12">
        <v>4203.3899999999931</v>
      </c>
      <c r="L45" s="13">
        <v>0.12380000000000001</v>
      </c>
      <c r="M45" s="12">
        <f t="shared" si="6"/>
        <v>3683.0103179999937</v>
      </c>
      <c r="N45" s="12">
        <f t="shared" si="2"/>
        <v>9284.4280139999682</v>
      </c>
      <c r="O45" s="14">
        <f t="shared" si="7"/>
        <v>2.7930277262902762E-2</v>
      </c>
      <c r="P45" s="15">
        <v>217871000</v>
      </c>
      <c r="Q45" s="15">
        <f t="shared" si="8"/>
        <v>54467750</v>
      </c>
      <c r="R45" s="16">
        <f t="shared" si="9"/>
        <v>43574200</v>
      </c>
      <c r="S45" s="16">
        <f t="shared" si="3"/>
        <v>10893550</v>
      </c>
      <c r="T45" s="11">
        <f t="shared" si="10"/>
        <v>49679867.659839362</v>
      </c>
      <c r="U45" s="17">
        <v>0</v>
      </c>
      <c r="V45" s="17">
        <v>1</v>
      </c>
      <c r="W45" s="17">
        <v>1</v>
      </c>
      <c r="X45" s="17">
        <v>0</v>
      </c>
      <c r="Y45" s="17">
        <v>1</v>
      </c>
      <c r="Z45" s="17">
        <f t="shared" si="11"/>
        <v>3</v>
      </c>
      <c r="AA45" s="11">
        <f t="shared" si="12"/>
        <v>6536130.0000000009</v>
      </c>
      <c r="AB45" s="18">
        <f t="shared" si="4"/>
        <v>56215997.659839362</v>
      </c>
      <c r="AC45" s="19">
        <f t="shared" si="5"/>
        <v>1.0320969318512214</v>
      </c>
    </row>
    <row r="46" spans="1:29" s="20" customFormat="1" x14ac:dyDescent="0.25">
      <c r="A46" s="21">
        <v>44</v>
      </c>
      <c r="B46" s="22" t="s">
        <v>115</v>
      </c>
      <c r="C46" t="s">
        <v>116</v>
      </c>
      <c r="D46" s="11">
        <v>3</v>
      </c>
      <c r="E46" s="12">
        <v>10811.759999999909</v>
      </c>
      <c r="F46" s="58">
        <v>5.96E-2</v>
      </c>
      <c r="G46" s="12">
        <f t="shared" si="0"/>
        <v>10167.379103999914</v>
      </c>
      <c r="H46" s="12">
        <v>11759.699999999864</v>
      </c>
      <c r="I46" s="13">
        <v>5.5300000000000002E-2</v>
      </c>
      <c r="J46" s="12">
        <f t="shared" si="1"/>
        <v>11109.388589999871</v>
      </c>
      <c r="K46" s="12">
        <v>16387.049999999803</v>
      </c>
      <c r="L46" s="13">
        <v>4.6500000000000007E-2</v>
      </c>
      <c r="M46" s="12">
        <f t="shared" si="6"/>
        <v>15625.052174999812</v>
      </c>
      <c r="N46" s="12">
        <f t="shared" si="2"/>
        <v>36901.819868999592</v>
      </c>
      <c r="O46" s="14">
        <f t="shared" si="7"/>
        <v>0.11101147630125362</v>
      </c>
      <c r="P46" s="15">
        <v>1273086000</v>
      </c>
      <c r="Q46" s="15">
        <f t="shared" si="8"/>
        <v>318271500</v>
      </c>
      <c r="R46" s="16">
        <f t="shared" si="9"/>
        <v>254617200</v>
      </c>
      <c r="S46" s="16">
        <f t="shared" si="3"/>
        <v>63654300</v>
      </c>
      <c r="T46" s="11">
        <f t="shared" si="10"/>
        <v>197457239.66352427</v>
      </c>
      <c r="U46" s="17">
        <v>1</v>
      </c>
      <c r="V46" s="17">
        <v>1</v>
      </c>
      <c r="W46" s="17">
        <v>0</v>
      </c>
      <c r="X46" s="17">
        <v>1</v>
      </c>
      <c r="Y46" s="17">
        <v>1</v>
      </c>
      <c r="Z46" s="17">
        <f t="shared" si="11"/>
        <v>4</v>
      </c>
      <c r="AA46" s="11">
        <f t="shared" si="12"/>
        <v>50923440</v>
      </c>
      <c r="AB46" s="18">
        <f t="shared" si="4"/>
        <v>248380679.66352427</v>
      </c>
      <c r="AC46" s="19">
        <f t="shared" si="5"/>
        <v>0.78040503049605214</v>
      </c>
    </row>
    <row r="47" spans="1:29" s="20" customFormat="1" x14ac:dyDescent="0.25">
      <c r="A47" s="21">
        <v>45</v>
      </c>
      <c r="B47" s="22" t="s">
        <v>117</v>
      </c>
      <c r="C47" s="23" t="s">
        <v>118</v>
      </c>
      <c r="D47" s="11">
        <v>3</v>
      </c>
      <c r="E47" s="12">
        <v>4312.7099999999882</v>
      </c>
      <c r="F47" s="58">
        <v>0.1018</v>
      </c>
      <c r="G47" s="12">
        <f t="shared" si="0"/>
        <v>3873.6761219999894</v>
      </c>
      <c r="H47" s="12">
        <v>5792.8899999999658</v>
      </c>
      <c r="I47" s="13">
        <v>0.15689999999999998</v>
      </c>
      <c r="J47" s="12">
        <f t="shared" si="1"/>
        <v>4883.9855589999706</v>
      </c>
      <c r="K47" s="12">
        <v>8502.3599999999678</v>
      </c>
      <c r="L47" s="13">
        <v>0.13449999999999998</v>
      </c>
      <c r="M47" s="12">
        <f t="shared" si="6"/>
        <v>7358.792579999973</v>
      </c>
      <c r="N47" s="12">
        <f t="shared" si="2"/>
        <v>16116.454260999933</v>
      </c>
      <c r="O47" s="14">
        <f t="shared" si="7"/>
        <v>4.8483012128033964E-2</v>
      </c>
      <c r="P47" s="15">
        <v>473450000</v>
      </c>
      <c r="Q47" s="15">
        <f t="shared" si="8"/>
        <v>118362500</v>
      </c>
      <c r="R47" s="16">
        <f t="shared" si="9"/>
        <v>94690000</v>
      </c>
      <c r="S47" s="16">
        <f t="shared" si="3"/>
        <v>23672500</v>
      </c>
      <c r="T47" s="11">
        <f t="shared" si="10"/>
        <v>86237225.774707109</v>
      </c>
      <c r="U47" s="17">
        <v>0</v>
      </c>
      <c r="V47" s="17">
        <v>1</v>
      </c>
      <c r="W47" s="17">
        <v>0</v>
      </c>
      <c r="X47" s="17">
        <v>0</v>
      </c>
      <c r="Y47" s="17">
        <v>0</v>
      </c>
      <c r="Z47" s="17">
        <f t="shared" si="11"/>
        <v>1</v>
      </c>
      <c r="AA47" s="11">
        <f t="shared" si="12"/>
        <v>4734500</v>
      </c>
      <c r="AB47" s="18">
        <f t="shared" si="4"/>
        <v>90971725.774707109</v>
      </c>
      <c r="AC47" s="19">
        <f t="shared" si="5"/>
        <v>0.76858570725277942</v>
      </c>
    </row>
    <row r="48" spans="1:29" s="20" customFormat="1" x14ac:dyDescent="0.25">
      <c r="A48" s="21">
        <v>46</v>
      </c>
      <c r="B48" s="22" t="s">
        <v>119</v>
      </c>
      <c r="C48" s="23" t="s">
        <v>120</v>
      </c>
      <c r="D48" s="11">
        <v>3</v>
      </c>
      <c r="E48" s="12">
        <v>1567.7500000000164</v>
      </c>
      <c r="F48" s="58">
        <v>0</v>
      </c>
      <c r="G48" s="12">
        <f t="shared" si="0"/>
        <v>1567.7500000000164</v>
      </c>
      <c r="H48" s="12">
        <v>2244.2200000000239</v>
      </c>
      <c r="I48" s="13">
        <v>8.0500000000000002E-2</v>
      </c>
      <c r="J48" s="12">
        <f t="shared" si="1"/>
        <v>2063.5602900000217</v>
      </c>
      <c r="K48" s="12">
        <v>2507.6000000000358</v>
      </c>
      <c r="L48" s="13">
        <v>0.30630000000000002</v>
      </c>
      <c r="M48" s="12">
        <f t="shared" si="6"/>
        <v>1739.5221200000249</v>
      </c>
      <c r="N48" s="12">
        <f t="shared" si="2"/>
        <v>5370.8324100000627</v>
      </c>
      <c r="O48" s="14">
        <f t="shared" si="7"/>
        <v>1.6157036073486487E-2</v>
      </c>
      <c r="P48" s="15">
        <v>147241000</v>
      </c>
      <c r="Q48" s="15">
        <f t="shared" si="8"/>
        <v>36810250</v>
      </c>
      <c r="R48" s="16">
        <f t="shared" si="9"/>
        <v>29448200</v>
      </c>
      <c r="S48" s="16">
        <f t="shared" si="3"/>
        <v>7362050</v>
      </c>
      <c r="T48" s="11">
        <f t="shared" si="10"/>
        <v>28738684.05782656</v>
      </c>
      <c r="U48" s="17">
        <v>1</v>
      </c>
      <c r="V48" s="17">
        <v>1</v>
      </c>
      <c r="W48" s="17">
        <v>0</v>
      </c>
      <c r="X48" s="17">
        <v>1</v>
      </c>
      <c r="Y48" s="17">
        <v>0</v>
      </c>
      <c r="Z48" s="17">
        <f t="shared" si="11"/>
        <v>3</v>
      </c>
      <c r="AA48" s="11">
        <f t="shared" si="12"/>
        <v>4417230.0000000009</v>
      </c>
      <c r="AB48" s="18">
        <f t="shared" si="4"/>
        <v>33155914.05782656</v>
      </c>
      <c r="AC48" s="19">
        <f t="shared" si="5"/>
        <v>0.90072504418814214</v>
      </c>
    </row>
    <row r="49" spans="1:29" s="20" customFormat="1" x14ac:dyDescent="0.25">
      <c r="A49" s="21">
        <v>47</v>
      </c>
      <c r="B49" s="22" t="s">
        <v>121</v>
      </c>
      <c r="C49" s="23" t="s">
        <v>122</v>
      </c>
      <c r="D49" s="11">
        <v>4</v>
      </c>
      <c r="E49" s="12">
        <v>1417.0400000000009</v>
      </c>
      <c r="F49" s="58">
        <v>0</v>
      </c>
      <c r="G49" s="12">
        <f t="shared" si="0"/>
        <v>1417.0400000000009</v>
      </c>
      <c r="H49" s="12">
        <v>1628.080000000002</v>
      </c>
      <c r="I49" s="13">
        <v>0</v>
      </c>
      <c r="J49" s="12">
        <f t="shared" si="1"/>
        <v>1628.080000000002</v>
      </c>
      <c r="K49" s="12">
        <v>3139.4899999999957</v>
      </c>
      <c r="L49" s="13">
        <v>0</v>
      </c>
      <c r="M49" s="12">
        <f t="shared" si="6"/>
        <v>3139.4899999999957</v>
      </c>
      <c r="N49" s="12">
        <f t="shared" si="2"/>
        <v>6184.6099999999988</v>
      </c>
      <c r="O49" s="14">
        <f t="shared" si="7"/>
        <v>1.8605117278355753E-2</v>
      </c>
      <c r="P49" s="15">
        <v>167766000</v>
      </c>
      <c r="Q49" s="15">
        <f t="shared" si="8"/>
        <v>41941500</v>
      </c>
      <c r="R49" s="16">
        <f t="shared" si="9"/>
        <v>33553200</v>
      </c>
      <c r="S49" s="16">
        <f t="shared" si="3"/>
        <v>8388300</v>
      </c>
      <c r="T49" s="11">
        <f t="shared" si="10"/>
        <v>33093110.944951754</v>
      </c>
      <c r="U49" s="17">
        <v>1</v>
      </c>
      <c r="V49" s="17">
        <v>1</v>
      </c>
      <c r="W49" s="17">
        <v>1</v>
      </c>
      <c r="X49" s="17">
        <v>0</v>
      </c>
      <c r="Y49" s="17">
        <v>0</v>
      </c>
      <c r="Z49" s="17">
        <f t="shared" si="11"/>
        <v>3</v>
      </c>
      <c r="AA49" s="11">
        <f t="shared" si="12"/>
        <v>5032980.0000000009</v>
      </c>
      <c r="AB49" s="18">
        <f t="shared" si="4"/>
        <v>38126090.944951758</v>
      </c>
      <c r="AC49" s="19">
        <f t="shared" si="5"/>
        <v>0.90903021935199646</v>
      </c>
    </row>
    <row r="50" spans="1:29" s="20" customFormat="1" x14ac:dyDescent="0.25">
      <c r="A50" s="21">
        <v>48</v>
      </c>
      <c r="B50" s="22" t="s">
        <v>123</v>
      </c>
      <c r="C50" s="23" t="s">
        <v>124</v>
      </c>
      <c r="D50" s="11">
        <v>4</v>
      </c>
      <c r="E50" s="12">
        <v>1245.6500000000015</v>
      </c>
      <c r="F50" s="58">
        <v>0</v>
      </c>
      <c r="G50" s="12">
        <f t="shared" si="0"/>
        <v>1245.6500000000015</v>
      </c>
      <c r="H50" s="12">
        <v>1654.2200000000043</v>
      </c>
      <c r="I50" s="13">
        <v>3.9000000000000003E-3</v>
      </c>
      <c r="J50" s="12">
        <f t="shared" si="1"/>
        <v>1647.7685420000043</v>
      </c>
      <c r="K50" s="12">
        <v>2272.3200000000011</v>
      </c>
      <c r="L50" s="13">
        <v>0</v>
      </c>
      <c r="M50" s="12">
        <f t="shared" si="6"/>
        <v>2272.3200000000011</v>
      </c>
      <c r="N50" s="12">
        <f t="shared" si="2"/>
        <v>5165.7385420000064</v>
      </c>
      <c r="O50" s="14">
        <f t="shared" si="7"/>
        <v>1.5540053682161463E-2</v>
      </c>
      <c r="P50" s="15">
        <v>115469000</v>
      </c>
      <c r="Q50" s="15">
        <f t="shared" si="8"/>
        <v>28867250</v>
      </c>
      <c r="R50" s="16">
        <f t="shared" si="9"/>
        <v>23093800</v>
      </c>
      <c r="S50" s="16">
        <f t="shared" si="3"/>
        <v>5773450</v>
      </c>
      <c r="T50" s="11">
        <f t="shared" si="10"/>
        <v>27641251.216005467</v>
      </c>
      <c r="U50" s="17">
        <v>1</v>
      </c>
      <c r="V50" s="17">
        <v>1</v>
      </c>
      <c r="W50" s="17">
        <v>1</v>
      </c>
      <c r="X50" s="17">
        <v>1</v>
      </c>
      <c r="Y50" s="17">
        <v>1</v>
      </c>
      <c r="Z50" s="17">
        <f t="shared" si="11"/>
        <v>5</v>
      </c>
      <c r="AA50" s="11">
        <f t="shared" si="12"/>
        <v>5773450</v>
      </c>
      <c r="AB50" s="18">
        <f t="shared" si="4"/>
        <v>33414701.216005467</v>
      </c>
      <c r="AC50" s="19">
        <f t="shared" si="5"/>
        <v>1.1575297687173343</v>
      </c>
    </row>
    <row r="51" spans="1:29" s="20" customFormat="1" x14ac:dyDescent="0.25">
      <c r="A51" s="21">
        <v>49</v>
      </c>
      <c r="B51" s="22" t="s">
        <v>125</v>
      </c>
      <c r="C51" s="23" t="s">
        <v>126</v>
      </c>
      <c r="D51" s="11">
        <v>5</v>
      </c>
      <c r="E51" s="12">
        <v>6589.0699999997714</v>
      </c>
      <c r="F51" s="58">
        <v>0.1575</v>
      </c>
      <c r="G51" s="12">
        <f t="shared" si="0"/>
        <v>5551.2914749998072</v>
      </c>
      <c r="H51" s="12">
        <v>7060.6599999997725</v>
      </c>
      <c r="I51" s="13">
        <v>0.1361</v>
      </c>
      <c r="J51" s="12">
        <f t="shared" si="1"/>
        <v>6099.7041739998031</v>
      </c>
      <c r="K51" s="12">
        <v>8218.7799999996059</v>
      </c>
      <c r="L51" s="13">
        <v>7.8399999999999997E-2</v>
      </c>
      <c r="M51" s="12">
        <f t="shared" si="6"/>
        <v>7574.427647999637</v>
      </c>
      <c r="N51" s="12">
        <f t="shared" si="2"/>
        <v>19225.423296999248</v>
      </c>
      <c r="O51" s="14">
        <f t="shared" si="7"/>
        <v>5.7835701065500338E-2</v>
      </c>
      <c r="P51" s="15">
        <v>214572000</v>
      </c>
      <c r="Q51" s="15">
        <f t="shared" si="8"/>
        <v>53643000</v>
      </c>
      <c r="R51" s="16">
        <f t="shared" si="9"/>
        <v>42914400</v>
      </c>
      <c r="S51" s="16">
        <f t="shared" si="3"/>
        <v>10728600</v>
      </c>
      <c r="T51" s="11">
        <f t="shared" si="10"/>
        <v>102872948.51757127</v>
      </c>
      <c r="U51" s="17">
        <v>0</v>
      </c>
      <c r="V51" s="17">
        <v>0</v>
      </c>
      <c r="W51" s="17">
        <v>1</v>
      </c>
      <c r="X51" s="17">
        <v>0</v>
      </c>
      <c r="Y51" s="17">
        <v>0</v>
      </c>
      <c r="Z51" s="17">
        <f t="shared" si="11"/>
        <v>1</v>
      </c>
      <c r="AA51" s="11">
        <f t="shared" si="12"/>
        <v>2145720</v>
      </c>
      <c r="AB51" s="18">
        <f t="shared" si="4"/>
        <v>105018668.51757127</v>
      </c>
      <c r="AC51" s="19">
        <f t="shared" si="5"/>
        <v>1.9577329477764345</v>
      </c>
    </row>
    <row r="52" spans="1:29" s="20" customFormat="1" x14ac:dyDescent="0.25">
      <c r="A52" s="21">
        <v>50</v>
      </c>
      <c r="B52" s="22" t="s">
        <v>127</v>
      </c>
      <c r="C52" s="23" t="s">
        <v>128</v>
      </c>
      <c r="D52" s="11">
        <v>5</v>
      </c>
      <c r="E52" s="12">
        <v>2915.3300000000554</v>
      </c>
      <c r="F52" s="58">
        <v>6.0000000000000001E-3</v>
      </c>
      <c r="G52" s="12">
        <f t="shared" si="0"/>
        <v>2897.8380200000552</v>
      </c>
      <c r="H52" s="12">
        <v>4109.1300000000647</v>
      </c>
      <c r="I52" s="13">
        <v>0</v>
      </c>
      <c r="J52" s="12">
        <f t="shared" si="1"/>
        <v>4109.1300000000647</v>
      </c>
      <c r="K52" s="12">
        <v>5294.4099999999689</v>
      </c>
      <c r="L52" s="13">
        <v>0</v>
      </c>
      <c r="M52" s="12">
        <f t="shared" si="6"/>
        <v>5294.4099999999689</v>
      </c>
      <c r="N52" s="12">
        <f t="shared" si="2"/>
        <v>12301.378020000089</v>
      </c>
      <c r="O52" s="14">
        <f t="shared" si="7"/>
        <v>3.7006146021736117E-2</v>
      </c>
      <c r="P52" s="15">
        <v>158519000</v>
      </c>
      <c r="Q52" s="15">
        <f t="shared" si="8"/>
        <v>39629750</v>
      </c>
      <c r="R52" s="16">
        <f t="shared" si="9"/>
        <v>31703800</v>
      </c>
      <c r="S52" s="16">
        <f t="shared" si="3"/>
        <v>7925950</v>
      </c>
      <c r="T52" s="11">
        <f t="shared" si="10"/>
        <v>65823207.541244149</v>
      </c>
      <c r="U52" s="17">
        <v>1</v>
      </c>
      <c r="V52" s="17">
        <v>1</v>
      </c>
      <c r="W52" s="17">
        <v>1</v>
      </c>
      <c r="X52" s="17">
        <v>1</v>
      </c>
      <c r="Y52" s="17">
        <v>1</v>
      </c>
      <c r="Z52" s="17">
        <f t="shared" si="11"/>
        <v>5</v>
      </c>
      <c r="AA52" s="11">
        <f t="shared" si="12"/>
        <v>7925950</v>
      </c>
      <c r="AB52" s="18">
        <f t="shared" si="4"/>
        <v>73749157.541244149</v>
      </c>
      <c r="AC52" s="19">
        <f t="shared" si="5"/>
        <v>1.860954397674579</v>
      </c>
    </row>
    <row r="53" spans="1:29" s="20" customFormat="1" x14ac:dyDescent="0.25">
      <c r="A53" s="21">
        <v>51</v>
      </c>
      <c r="B53" s="22" t="s">
        <v>129</v>
      </c>
      <c r="C53" s="26" t="s">
        <v>130</v>
      </c>
      <c r="D53" s="11">
        <v>6</v>
      </c>
      <c r="E53" s="12">
        <v>924.76000000000045</v>
      </c>
      <c r="F53" s="58">
        <v>2.7000000000000003E-2</v>
      </c>
      <c r="G53" s="12">
        <f t="shared" si="0"/>
        <v>899.79148000000043</v>
      </c>
      <c r="H53" s="12">
        <v>985.18000000000143</v>
      </c>
      <c r="I53" s="13">
        <v>0</v>
      </c>
      <c r="J53" s="12">
        <f t="shared" si="1"/>
        <v>985.18000000000143</v>
      </c>
      <c r="K53" s="12">
        <v>1548.9100000000035</v>
      </c>
      <c r="L53" s="13">
        <v>6.8000000000000005E-3</v>
      </c>
      <c r="M53" s="12">
        <f t="shared" si="6"/>
        <v>1538.3774120000035</v>
      </c>
      <c r="N53" s="12">
        <f t="shared" si="2"/>
        <v>3423.3488920000054</v>
      </c>
      <c r="O53" s="14">
        <f t="shared" si="7"/>
        <v>1.029843557158646E-2</v>
      </c>
      <c r="P53" s="15">
        <v>95348000</v>
      </c>
      <c r="Q53" s="15">
        <f t="shared" si="8"/>
        <v>23837000</v>
      </c>
      <c r="R53" s="16">
        <f t="shared" si="9"/>
        <v>19069600</v>
      </c>
      <c r="S53" s="16">
        <f t="shared" si="3"/>
        <v>4767400</v>
      </c>
      <c r="T53" s="11">
        <f t="shared" si="10"/>
        <v>18317931.880301889</v>
      </c>
      <c r="U53" s="17">
        <v>1</v>
      </c>
      <c r="V53" s="17">
        <v>0</v>
      </c>
      <c r="W53" s="17">
        <v>1</v>
      </c>
      <c r="X53" s="17">
        <v>0</v>
      </c>
      <c r="Y53" s="17">
        <v>0</v>
      </c>
      <c r="Z53" s="17">
        <f t="shared" si="11"/>
        <v>2</v>
      </c>
      <c r="AA53" s="11">
        <f t="shared" si="12"/>
        <v>1906960</v>
      </c>
      <c r="AB53" s="18">
        <f t="shared" si="4"/>
        <v>20224891.880301889</v>
      </c>
      <c r="AC53" s="19">
        <f t="shared" si="5"/>
        <v>0.84846632882921047</v>
      </c>
    </row>
    <row r="54" spans="1:29" s="20" customFormat="1" x14ac:dyDescent="0.25">
      <c r="A54" s="21">
        <v>52</v>
      </c>
      <c r="B54" s="22" t="s">
        <v>131</v>
      </c>
      <c r="C54" s="23" t="s">
        <v>132</v>
      </c>
      <c r="D54" s="11">
        <v>6</v>
      </c>
      <c r="E54" s="12">
        <v>965.62000000000126</v>
      </c>
      <c r="F54" s="58">
        <v>3.3300000000000003E-2</v>
      </c>
      <c r="G54" s="12">
        <f t="shared" si="0"/>
        <v>933.4648540000012</v>
      </c>
      <c r="H54" s="12">
        <v>1038.3000000000036</v>
      </c>
      <c r="I54" s="13">
        <v>1.37E-2</v>
      </c>
      <c r="J54" s="12">
        <f t="shared" si="1"/>
        <v>1024.0752900000034</v>
      </c>
      <c r="K54" s="12">
        <v>1557.3000000000034</v>
      </c>
      <c r="L54" s="13">
        <v>5.1699999999999996E-2</v>
      </c>
      <c r="M54" s="12">
        <f t="shared" si="6"/>
        <v>1476.7875900000033</v>
      </c>
      <c r="N54" s="12">
        <f t="shared" si="2"/>
        <v>3434.3277340000077</v>
      </c>
      <c r="O54" s="14">
        <f t="shared" si="7"/>
        <v>1.0331463142118892E-2</v>
      </c>
      <c r="P54" s="15">
        <v>92112000</v>
      </c>
      <c r="Q54" s="15">
        <f t="shared" si="8"/>
        <v>23028000</v>
      </c>
      <c r="R54" s="16">
        <f t="shared" si="9"/>
        <v>18422400</v>
      </c>
      <c r="S54" s="16">
        <f t="shared" si="3"/>
        <v>4605600</v>
      </c>
      <c r="T54" s="11">
        <f t="shared" si="10"/>
        <v>18376678.355237767</v>
      </c>
      <c r="U54" s="17">
        <v>1</v>
      </c>
      <c r="V54" s="17">
        <v>1</v>
      </c>
      <c r="W54" s="17">
        <v>0</v>
      </c>
      <c r="X54" s="17">
        <v>1</v>
      </c>
      <c r="Y54" s="17">
        <v>0</v>
      </c>
      <c r="Z54" s="17">
        <f t="shared" si="11"/>
        <v>3</v>
      </c>
      <c r="AA54" s="11">
        <f t="shared" si="12"/>
        <v>2763360.0000000005</v>
      </c>
      <c r="AB54" s="18">
        <f t="shared" si="4"/>
        <v>21140038.355237767</v>
      </c>
      <c r="AC54" s="19">
        <f t="shared" si="5"/>
        <v>0.91801451950832758</v>
      </c>
    </row>
    <row r="55" spans="1:29" s="20" customFormat="1" x14ac:dyDescent="0.25">
      <c r="A55" s="21">
        <v>53</v>
      </c>
      <c r="B55" s="22" t="s">
        <v>133</v>
      </c>
      <c r="C55" s="23" t="s">
        <v>134</v>
      </c>
      <c r="D55" s="11">
        <v>6</v>
      </c>
      <c r="E55" s="12">
        <v>909.46000000000015</v>
      </c>
      <c r="F55" s="58">
        <v>5.7000000000000002E-2</v>
      </c>
      <c r="G55" s="12">
        <f t="shared" si="0"/>
        <v>857.62078000000008</v>
      </c>
      <c r="H55" s="12">
        <v>1009.2600000000001</v>
      </c>
      <c r="I55" s="13">
        <v>5.7999999999999996E-2</v>
      </c>
      <c r="J55" s="12">
        <f t="shared" si="1"/>
        <v>950.72292000000004</v>
      </c>
      <c r="K55" s="12">
        <v>1585.2499999999966</v>
      </c>
      <c r="L55" s="13">
        <v>6.2199999999999998E-2</v>
      </c>
      <c r="M55" s="12">
        <f t="shared" si="6"/>
        <v>1486.6474499999968</v>
      </c>
      <c r="N55" s="12">
        <f t="shared" si="2"/>
        <v>3294.9911499999971</v>
      </c>
      <c r="O55" s="14">
        <f t="shared" si="7"/>
        <v>9.9122979099562063E-3</v>
      </c>
      <c r="P55" s="15">
        <v>124168000</v>
      </c>
      <c r="Q55" s="15">
        <f t="shared" si="8"/>
        <v>31042000</v>
      </c>
      <c r="R55" s="16">
        <f t="shared" si="9"/>
        <v>24833600</v>
      </c>
      <c r="S55" s="16">
        <f t="shared" si="3"/>
        <v>6208400</v>
      </c>
      <c r="T55" s="11">
        <f t="shared" si="10"/>
        <v>17631104.902262889</v>
      </c>
      <c r="U55" s="17">
        <v>0</v>
      </c>
      <c r="V55" s="17">
        <v>0</v>
      </c>
      <c r="W55" s="17">
        <v>1</v>
      </c>
      <c r="X55" s="17">
        <v>0</v>
      </c>
      <c r="Y55" s="17">
        <v>1</v>
      </c>
      <c r="Z55" s="17">
        <f t="shared" si="11"/>
        <v>2</v>
      </c>
      <c r="AA55" s="11">
        <f t="shared" si="12"/>
        <v>2483360</v>
      </c>
      <c r="AB55" s="18">
        <f t="shared" si="4"/>
        <v>20114464.902262889</v>
      </c>
      <c r="AC55" s="19">
        <f t="shared" si="5"/>
        <v>0.64797580382265607</v>
      </c>
    </row>
    <row r="56" spans="1:29" s="20" customFormat="1" x14ac:dyDescent="0.25">
      <c r="A56" s="21">
        <v>54</v>
      </c>
      <c r="B56" s="22" t="s">
        <v>135</v>
      </c>
      <c r="C56" s="23" t="s">
        <v>136</v>
      </c>
      <c r="D56" s="11">
        <v>7</v>
      </c>
      <c r="E56" s="12">
        <v>964.8700000000058</v>
      </c>
      <c r="F56" s="58">
        <v>0</v>
      </c>
      <c r="G56" s="12">
        <f t="shared" si="0"/>
        <v>964.8700000000058</v>
      </c>
      <c r="H56" s="12">
        <v>1395.639999999999</v>
      </c>
      <c r="I56" s="13">
        <v>2.69E-2</v>
      </c>
      <c r="J56" s="12">
        <f t="shared" si="1"/>
        <v>1358.097283999999</v>
      </c>
      <c r="K56" s="12">
        <v>2208.9699999999675</v>
      </c>
      <c r="L56" s="13">
        <v>0</v>
      </c>
      <c r="M56" s="12">
        <f t="shared" si="6"/>
        <v>2208.9699999999675</v>
      </c>
      <c r="N56" s="12">
        <f t="shared" si="2"/>
        <v>4531.9372839999724</v>
      </c>
      <c r="O56" s="14">
        <f t="shared" si="7"/>
        <v>1.3633393967763942E-2</v>
      </c>
      <c r="P56" s="15">
        <v>108551000</v>
      </c>
      <c r="Q56" s="15">
        <f t="shared" si="8"/>
        <v>27137750</v>
      </c>
      <c r="R56" s="16">
        <f t="shared" si="9"/>
        <v>21710200</v>
      </c>
      <c r="S56" s="16">
        <f t="shared" si="3"/>
        <v>5427550</v>
      </c>
      <c r="T56" s="11">
        <f t="shared" si="10"/>
        <v>24249856.229410496</v>
      </c>
      <c r="U56" s="17">
        <v>1</v>
      </c>
      <c r="V56" s="17">
        <v>1</v>
      </c>
      <c r="W56" s="17">
        <v>1</v>
      </c>
      <c r="X56" s="17">
        <v>1</v>
      </c>
      <c r="Y56" s="17">
        <v>1</v>
      </c>
      <c r="Z56" s="17">
        <f t="shared" si="11"/>
        <v>5</v>
      </c>
      <c r="AA56" s="11">
        <f t="shared" si="12"/>
        <v>5427550</v>
      </c>
      <c r="AB56" s="18">
        <f t="shared" si="4"/>
        <v>29677406.229410496</v>
      </c>
      <c r="AC56" s="19">
        <f t="shared" si="5"/>
        <v>1.0935838906840285</v>
      </c>
    </row>
    <row r="57" spans="1:29" s="20" customFormat="1" x14ac:dyDescent="0.25">
      <c r="A57" s="21">
        <v>55</v>
      </c>
      <c r="B57" s="22" t="s">
        <v>137</v>
      </c>
      <c r="C57" s="23" t="s">
        <v>138</v>
      </c>
      <c r="D57" s="11">
        <v>8</v>
      </c>
      <c r="E57" s="12">
        <v>2268.2400000000171</v>
      </c>
      <c r="F57" s="58">
        <v>7.2700000000000001E-2</v>
      </c>
      <c r="G57" s="12">
        <f t="shared" si="0"/>
        <v>2103.338952000016</v>
      </c>
      <c r="H57" s="12">
        <v>2810.1100000000033</v>
      </c>
      <c r="I57" s="13">
        <v>5.6900000000000006E-2</v>
      </c>
      <c r="J57" s="12">
        <f t="shared" si="1"/>
        <v>2650.2147410000034</v>
      </c>
      <c r="K57" s="12">
        <v>2994.24</v>
      </c>
      <c r="L57" s="13">
        <v>1.6500000000000001E-2</v>
      </c>
      <c r="M57" s="12">
        <f t="shared" si="6"/>
        <v>2944.8350399999999</v>
      </c>
      <c r="N57" s="12">
        <f t="shared" si="2"/>
        <v>7698.3887330000198</v>
      </c>
      <c r="O57" s="14">
        <f t="shared" si="7"/>
        <v>2.3159006830153876E-2</v>
      </c>
      <c r="P57" s="15">
        <v>100410000</v>
      </c>
      <c r="Q57" s="15">
        <f t="shared" si="8"/>
        <v>25102500</v>
      </c>
      <c r="R57" s="16">
        <f t="shared" si="9"/>
        <v>20082000</v>
      </c>
      <c r="S57" s="16">
        <f t="shared" si="3"/>
        <v>5020500</v>
      </c>
      <c r="T57" s="11">
        <f t="shared" si="10"/>
        <v>41193160.512714021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f t="shared" si="11"/>
        <v>0</v>
      </c>
      <c r="AA57" s="11">
        <f t="shared" si="12"/>
        <v>0</v>
      </c>
      <c r="AB57" s="18">
        <f t="shared" si="4"/>
        <v>41193160.512714021</v>
      </c>
      <c r="AC57" s="19">
        <f t="shared" si="5"/>
        <v>1.6409983273663589</v>
      </c>
    </row>
    <row r="58" spans="1:29" s="20" customFormat="1" x14ac:dyDescent="0.25">
      <c r="A58" s="21">
        <v>56</v>
      </c>
      <c r="B58" s="22" t="s">
        <v>139</v>
      </c>
      <c r="C58" s="23" t="s">
        <v>140</v>
      </c>
      <c r="D58" s="11">
        <v>9</v>
      </c>
      <c r="E58" s="12">
        <v>1176.17</v>
      </c>
      <c r="F58" s="58">
        <v>2.5699999999999997E-2</v>
      </c>
      <c r="G58" s="12">
        <f t="shared" si="0"/>
        <v>1145.9424310000002</v>
      </c>
      <c r="H58" s="12">
        <v>1386.370000000006</v>
      </c>
      <c r="I58" s="13">
        <v>2.0499999999999997E-2</v>
      </c>
      <c r="J58" s="12">
        <f t="shared" si="1"/>
        <v>1357.949415000006</v>
      </c>
      <c r="K58" s="12">
        <v>1918.2100000000221</v>
      </c>
      <c r="L58" s="13">
        <v>1.6299999999999999E-2</v>
      </c>
      <c r="M58" s="12">
        <f t="shared" si="6"/>
        <v>1886.9431770000217</v>
      </c>
      <c r="N58" s="12">
        <f t="shared" si="2"/>
        <v>4390.8350230000278</v>
      </c>
      <c r="O58" s="14">
        <f t="shared" si="7"/>
        <v>1.3208917062325258E-2</v>
      </c>
      <c r="P58" s="15">
        <v>91661000</v>
      </c>
      <c r="Q58" s="15">
        <f t="shared" si="8"/>
        <v>22915250</v>
      </c>
      <c r="R58" s="16">
        <f t="shared" si="9"/>
        <v>18332200</v>
      </c>
      <c r="S58" s="16">
        <f t="shared" si="3"/>
        <v>4583050</v>
      </c>
      <c r="T58" s="11">
        <f t="shared" si="10"/>
        <v>23494834.849266119</v>
      </c>
      <c r="U58" s="17">
        <v>1</v>
      </c>
      <c r="V58" s="17">
        <v>0</v>
      </c>
      <c r="W58" s="17">
        <v>1</v>
      </c>
      <c r="X58" s="17">
        <v>1</v>
      </c>
      <c r="Y58" s="17">
        <v>1</v>
      </c>
      <c r="Z58" s="17">
        <f t="shared" si="11"/>
        <v>4</v>
      </c>
      <c r="AA58" s="11">
        <f t="shared" si="12"/>
        <v>3666440</v>
      </c>
      <c r="AB58" s="18">
        <f t="shared" si="4"/>
        <v>27161274.849266119</v>
      </c>
      <c r="AC58" s="19">
        <f t="shared" si="5"/>
        <v>1.1852925387794644</v>
      </c>
    </row>
    <row r="59" spans="1:29" s="20" customFormat="1" ht="15" customHeight="1" thickBot="1" x14ac:dyDescent="0.3">
      <c r="A59" s="21">
        <v>57</v>
      </c>
      <c r="B59" s="22" t="s">
        <v>141</v>
      </c>
      <c r="C59" s="23" t="s">
        <v>142</v>
      </c>
      <c r="D59" s="11">
        <v>3</v>
      </c>
      <c r="E59" s="12">
        <v>1010.4800000000016</v>
      </c>
      <c r="F59" s="58">
        <v>0</v>
      </c>
      <c r="G59" s="12">
        <f t="shared" si="0"/>
        <v>1010.4800000000016</v>
      </c>
      <c r="H59" s="12">
        <v>980.00000000000034</v>
      </c>
      <c r="I59" s="13">
        <v>6.3E-3</v>
      </c>
      <c r="J59" s="12">
        <f t="shared" si="1"/>
        <v>973.82600000000036</v>
      </c>
      <c r="K59" s="12">
        <v>1333.5499999999984</v>
      </c>
      <c r="L59" s="13">
        <v>1.46E-2</v>
      </c>
      <c r="M59" s="12">
        <f t="shared" si="6"/>
        <v>1314.0801699999984</v>
      </c>
      <c r="N59" s="12">
        <f t="shared" si="2"/>
        <v>3298.3861700000002</v>
      </c>
      <c r="O59" s="14">
        <f t="shared" si="7"/>
        <v>9.9225111239280538E-3</v>
      </c>
      <c r="P59" s="15">
        <v>57738000</v>
      </c>
      <c r="Q59" s="15">
        <f t="shared" si="8"/>
        <v>14434500</v>
      </c>
      <c r="R59" s="16">
        <f t="shared" si="9"/>
        <v>11547600</v>
      </c>
      <c r="S59" s="16">
        <f t="shared" si="3"/>
        <v>2886900</v>
      </c>
      <c r="T59" s="11">
        <f t="shared" si="10"/>
        <v>17649271.249618739</v>
      </c>
      <c r="U59" s="17">
        <v>1.25</v>
      </c>
      <c r="V59" s="17">
        <v>0</v>
      </c>
      <c r="W59" s="17">
        <v>1.25</v>
      </c>
      <c r="X59" s="17" t="s">
        <v>143</v>
      </c>
      <c r="Y59" s="17">
        <v>0</v>
      </c>
      <c r="Z59" s="17">
        <f t="shared" si="11"/>
        <v>2.5</v>
      </c>
      <c r="AA59" s="11">
        <f t="shared" si="12"/>
        <v>1443450</v>
      </c>
      <c r="AB59" s="18">
        <f t="shared" si="4"/>
        <v>19092721.249618739</v>
      </c>
      <c r="AC59" s="19">
        <f t="shared" si="5"/>
        <v>1.3227144168221094</v>
      </c>
    </row>
    <row r="60" spans="1:29" s="43" customFormat="1" ht="15.75" thickBot="1" x14ac:dyDescent="0.3">
      <c r="A60" s="27"/>
      <c r="B60" s="28"/>
      <c r="C60" s="28"/>
      <c r="D60" s="29"/>
      <c r="E60" s="30">
        <f>SUM(E3:E59)</f>
        <v>101622.99999999942</v>
      </c>
      <c r="F60" s="31"/>
      <c r="G60" s="32">
        <f t="shared" ref="G60" si="13">SUM(G3:G59)</f>
        <v>93581.261096999486</v>
      </c>
      <c r="H60" s="33">
        <f>SUM(H3:H59)</f>
        <v>112223.34999999947</v>
      </c>
      <c r="I60" s="34"/>
      <c r="J60" s="32">
        <f t="shared" ref="J60" si="14">SUM(J3:J59)</f>
        <v>103789.04741699954</v>
      </c>
      <c r="K60" s="32">
        <f>SUM(K3:K59)</f>
        <v>144851.16999999905</v>
      </c>
      <c r="L60" s="32"/>
      <c r="M60" s="32">
        <f t="shared" ref="M60:N60" si="15">SUM(M3:M59)</f>
        <v>135044.15076999913</v>
      </c>
      <c r="N60" s="32">
        <f t="shared" si="15"/>
        <v>332414.45928399812</v>
      </c>
      <c r="O60" s="29">
        <f>SUM(O3:O59)</f>
        <v>1</v>
      </c>
      <c r="P60" s="35">
        <f>SUM(P3:P59)</f>
        <v>8162784000</v>
      </c>
      <c r="Q60" s="36">
        <f>SUM(Q3:Q59)</f>
        <v>2040696000</v>
      </c>
      <c r="R60" s="37">
        <f>SUM(R3:R59)+AA61</f>
        <v>1778710150</v>
      </c>
      <c r="S60" s="32">
        <f t="shared" ref="S60:AA60" si="16">SUM(S3:S59)</f>
        <v>408139200</v>
      </c>
      <c r="T60" s="38">
        <f t="shared" si="16"/>
        <v>1778710150</v>
      </c>
      <c r="U60" s="39">
        <f>SUM(U3:U59)</f>
        <v>32.25</v>
      </c>
      <c r="V60" s="39">
        <f t="shared" ref="V60:Z60" si="17">SUM(V3:V59)</f>
        <v>34</v>
      </c>
      <c r="W60" s="39">
        <f t="shared" si="17"/>
        <v>41.25</v>
      </c>
      <c r="X60" s="39">
        <f t="shared" si="17"/>
        <v>30</v>
      </c>
      <c r="Y60" s="39">
        <f t="shared" si="17"/>
        <v>39</v>
      </c>
      <c r="Z60" s="39">
        <f t="shared" si="17"/>
        <v>176.5</v>
      </c>
      <c r="AA60" s="40">
        <f t="shared" si="16"/>
        <v>261985850</v>
      </c>
      <c r="AB60" s="41">
        <f t="shared" si="4"/>
        <v>2040696000</v>
      </c>
      <c r="AC60" s="42"/>
    </row>
    <row r="61" spans="1:29" s="43" customFormat="1" ht="15.75" thickBot="1" x14ac:dyDescent="0.3">
      <c r="A61" s="44"/>
      <c r="C61" s="45"/>
      <c r="F61" s="46"/>
      <c r="I61" s="47"/>
      <c r="Q61" s="45"/>
      <c r="R61" s="48">
        <f>R60+S60-AA61</f>
        <v>2040696000</v>
      </c>
      <c r="AA61" s="49">
        <f>S60-AA60</f>
        <v>146153350</v>
      </c>
      <c r="AB61" s="50"/>
    </row>
    <row r="62" spans="1:29" x14ac:dyDescent="0.25">
      <c r="C62" s="52"/>
      <c r="AA62" s="53"/>
    </row>
    <row r="63" spans="1:29" x14ac:dyDescent="0.25">
      <c r="C63" s="52"/>
      <c r="R63" s="53"/>
    </row>
    <row r="64" spans="1:29" ht="15.75" x14ac:dyDescent="0.25">
      <c r="C64" s="52"/>
      <c r="R64" s="53"/>
      <c r="Z64" s="60"/>
      <c r="AA64" s="60"/>
      <c r="AB64" s="60"/>
      <c r="AC64" s="60"/>
    </row>
    <row r="65" spans="3:29" ht="15.75" x14ac:dyDescent="0.25">
      <c r="C65" s="54"/>
      <c r="Z65" s="55"/>
      <c r="AA65" s="55"/>
      <c r="AB65" s="55"/>
    </row>
    <row r="66" spans="3:29" ht="15.75" x14ac:dyDescent="0.25">
      <c r="C66" s="52"/>
      <c r="Z66" s="60"/>
      <c r="AA66" s="60"/>
      <c r="AB66" s="60"/>
      <c r="AC66" s="60"/>
    </row>
    <row r="67" spans="3:29" ht="15.75" x14ac:dyDescent="0.25">
      <c r="C67" s="52"/>
      <c r="Z67" s="60"/>
      <c r="AA67" s="60"/>
      <c r="AB67" s="60"/>
      <c r="AC67" s="60"/>
    </row>
    <row r="68" spans="3:29" x14ac:dyDescent="0.25">
      <c r="C68" s="52"/>
    </row>
    <row r="69" spans="3:29" x14ac:dyDescent="0.25">
      <c r="C69" s="54"/>
    </row>
    <row r="70" spans="3:29" x14ac:dyDescent="0.25">
      <c r="C70" s="52"/>
    </row>
    <row r="71" spans="3:29" x14ac:dyDescent="0.25">
      <c r="C71" s="52"/>
    </row>
    <row r="72" spans="3:29" x14ac:dyDescent="0.25">
      <c r="C72" s="52"/>
    </row>
    <row r="73" spans="3:29" x14ac:dyDescent="0.25">
      <c r="C73" s="52"/>
    </row>
    <row r="74" spans="3:29" x14ac:dyDescent="0.25">
      <c r="C74" s="56"/>
    </row>
    <row r="75" spans="3:29" x14ac:dyDescent="0.25">
      <c r="C75" s="57"/>
    </row>
  </sheetData>
  <mergeCells count="3">
    <mergeCell ref="Z64:AC64"/>
    <mergeCell ref="Z66:AC66"/>
    <mergeCell ref="Z67:AC67"/>
  </mergeCells>
  <conditionalFormatting sqref="P3:S59">
    <cfRule type="cellIs" priority="9" stopIfTrue="1" operator="equal">
      <formula>0</formula>
    </cfRule>
  </conditionalFormatting>
  <conditionalFormatting sqref="P60">
    <cfRule type="cellIs" priority="7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headerFooter>
    <oddHeader>&amp;L&amp;"-,Bold"&amp;14&amp;KFF0000UČINAK 1. KVARTAL 2022. GODINE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Lutovac</dc:creator>
  <cp:lastModifiedBy>Ivana Atanackovic-pomoćnik direktora</cp:lastModifiedBy>
  <cp:lastPrinted>2022-05-27T06:29:17Z</cp:lastPrinted>
  <dcterms:created xsi:type="dcterms:W3CDTF">2022-02-09T10:35:20Z</dcterms:created>
  <dcterms:modified xsi:type="dcterms:W3CDTF">2022-05-27T06:29:48Z</dcterms:modified>
</cp:coreProperties>
</file>